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505"/>
  </bookViews>
  <sheets>
    <sheet name="High Yield Transactions" sheetId="1" r:id="rId1"/>
    <sheet name="Owed" sheetId="2" r:id="rId2"/>
    <sheet name="Sheet3" sheetId="3" r:id="rId3"/>
  </sheets>
  <definedNames>
    <definedName name="_xlnm._FilterDatabase" localSheetId="0" hidden="1">'High Yield Transactions'!$A$1:$G$81</definedName>
  </definedNames>
  <calcPr calcId="145621"/>
</workbook>
</file>

<file path=xl/calcChain.xml><?xml version="1.0" encoding="utf-8"?>
<calcChain xmlns="http://schemas.openxmlformats.org/spreadsheetml/2006/main">
  <c r="G63" i="1" l="1"/>
  <c r="C88" i="1" l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G72" i="1"/>
  <c r="G76" i="1"/>
  <c r="G75" i="1"/>
  <c r="G73" i="1"/>
  <c r="G62" i="1"/>
  <c r="G61" i="1"/>
  <c r="G60" i="1"/>
  <c r="G59" i="1"/>
  <c r="F81" i="1"/>
  <c r="F80" i="1"/>
  <c r="C81" i="1"/>
  <c r="F72" i="1" l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C76" i="1"/>
  <c r="C75" i="1"/>
  <c r="C62" i="1"/>
  <c r="C9" i="3" l="1"/>
  <c r="F17" i="1"/>
  <c r="F21" i="1"/>
  <c r="F23" i="1"/>
  <c r="F30" i="1"/>
  <c r="F31" i="1"/>
  <c r="F36" i="1"/>
  <c r="F46" i="1"/>
  <c r="F48" i="1"/>
  <c r="G48" i="1" s="1"/>
  <c r="F56" i="1"/>
  <c r="G56" i="1"/>
  <c r="G46" i="1"/>
  <c r="G36" i="1"/>
  <c r="G31" i="1"/>
  <c r="G30" i="1"/>
  <c r="G23" i="1"/>
  <c r="G21" i="1"/>
  <c r="G17" i="1"/>
  <c r="G58" i="1"/>
  <c r="G22" i="1"/>
  <c r="G24" i="1"/>
  <c r="G57" i="1"/>
  <c r="C94" i="1"/>
  <c r="J6" i="1"/>
  <c r="J7" i="1"/>
  <c r="J17" i="1"/>
  <c r="J21" i="1"/>
  <c r="J2" i="1"/>
  <c r="J3" i="1"/>
  <c r="J4" i="1"/>
  <c r="J5" i="1"/>
  <c r="J8" i="1"/>
  <c r="J9" i="1"/>
  <c r="J10" i="1"/>
  <c r="J11" i="1"/>
  <c r="J12" i="1"/>
  <c r="J13" i="1"/>
  <c r="J14" i="1"/>
  <c r="J15" i="1"/>
  <c r="J16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88" i="1"/>
  <c r="C95" i="1" s="1"/>
  <c r="L6" i="1"/>
  <c r="L7" i="1"/>
  <c r="L17" i="1"/>
  <c r="L21" i="1"/>
  <c r="L2" i="1"/>
  <c r="L3" i="1"/>
  <c r="L4" i="1"/>
  <c r="L5" i="1"/>
  <c r="L8" i="1"/>
  <c r="L9" i="1"/>
  <c r="L10" i="1"/>
  <c r="L11" i="1"/>
  <c r="L12" i="1"/>
  <c r="L13" i="1"/>
  <c r="L14" i="1"/>
  <c r="L15" i="1"/>
  <c r="L16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8" i="1"/>
  <c r="C96" i="1" s="1"/>
  <c r="I6" i="1"/>
  <c r="I7" i="1"/>
  <c r="I17" i="1"/>
  <c r="I21" i="1"/>
  <c r="I2" i="1"/>
  <c r="I3" i="1"/>
  <c r="I4" i="1"/>
  <c r="I5" i="1"/>
  <c r="I8" i="1"/>
  <c r="I9" i="1"/>
  <c r="I10" i="1"/>
  <c r="I11" i="1"/>
  <c r="I12" i="1"/>
  <c r="I13" i="1"/>
  <c r="I14" i="1"/>
  <c r="I15" i="1"/>
  <c r="I16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88" i="1"/>
  <c r="C90" i="1" s="1"/>
  <c r="K4" i="1"/>
  <c r="K9" i="1"/>
  <c r="K12" i="1"/>
  <c r="K15" i="1"/>
  <c r="K2" i="1"/>
  <c r="K3" i="1"/>
  <c r="K5" i="1"/>
  <c r="K6" i="1"/>
  <c r="K7" i="1"/>
  <c r="K8" i="1"/>
  <c r="K10" i="1"/>
  <c r="K11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8" i="1"/>
  <c r="C97" i="1" s="1"/>
  <c r="D13" i="2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C7" i="1"/>
  <c r="G7" i="1" s="1"/>
  <c r="C6" i="1"/>
  <c r="G6" i="1" s="1"/>
  <c r="G88" i="1" s="1"/>
  <c r="C93" i="1" s="1"/>
  <c r="F88" i="1" l="1"/>
  <c r="C91" i="1" s="1"/>
  <c r="D88" i="1"/>
  <c r="C92" i="1"/>
  <c r="C98" i="1" s="1"/>
  <c r="D98" i="1" s="1"/>
  <c r="D90" i="1"/>
</calcChain>
</file>

<file path=xl/sharedStrings.xml><?xml version="1.0" encoding="utf-8"?>
<sst xmlns="http://schemas.openxmlformats.org/spreadsheetml/2006/main" count="161" uniqueCount="67">
  <si>
    <t>Description</t>
  </si>
  <si>
    <t>Date</t>
  </si>
  <si>
    <t>Amount</t>
  </si>
  <si>
    <t>Balance</t>
  </si>
  <si>
    <t>Opening Balance</t>
  </si>
  <si>
    <t>Capital Campaign Contribution</t>
  </si>
  <si>
    <t>Transfer from 606512651</t>
  </si>
  <si>
    <t>Interest</t>
  </si>
  <si>
    <t>Transfer to 606512651</t>
  </si>
  <si>
    <t>house mother salary</t>
  </si>
  <si>
    <t>captured via monthly draft</t>
  </si>
  <si>
    <t>Capital Campaign Payments Captured Via Draft Not Transferred to High Yield Account</t>
  </si>
  <si>
    <t>Month</t>
  </si>
  <si>
    <t>Oct</t>
  </si>
  <si>
    <t>Year</t>
  </si>
  <si>
    <t>Nov</t>
  </si>
  <si>
    <t>Dec</t>
  </si>
  <si>
    <t>&lt;- Total Owed to Capital Campaign</t>
  </si>
  <si>
    <t xml:space="preserve">Pennington Invoices 38666 / 39604 / 39060 </t>
  </si>
  <si>
    <t>Pennington Invoices 38667 / 40210</t>
  </si>
  <si>
    <t>Pennington Invoices 38668</t>
  </si>
  <si>
    <t>Pennington Invoices 38669</t>
  </si>
  <si>
    <t>Transfer to cover low balance</t>
  </si>
  <si>
    <t>Pennington Invoices 38760 / 40958 / 39892</t>
  </si>
  <si>
    <t>Transfer to cover mortgage payment</t>
  </si>
  <si>
    <t>Pennington Invoices 38671 / FC1696</t>
  </si>
  <si>
    <t>Pennington - brochure printing</t>
  </si>
  <si>
    <t>Pennington Invoices 38672 / 41613</t>
  </si>
  <si>
    <t>Pennington Invoices 38673 / 42295 / 41878</t>
  </si>
  <si>
    <t>Fall 2013 Rush scholarship payment to Sigma Mu</t>
  </si>
  <si>
    <t>Pennington Invoice 38674</t>
  </si>
  <si>
    <t>Pennington Invoices 42517 / 42608</t>
  </si>
  <si>
    <t>Pennington Invoices 42519 / 43356 &amp; eFire, Dynamic, HVAC bills</t>
  </si>
  <si>
    <t>Excess Borrowed</t>
  </si>
  <si>
    <t>Aaron's number for cash collected as of 12/2/13 -&gt;</t>
  </si>
  <si>
    <t>Amount Paid to Pennington -&gt;</t>
  </si>
  <si>
    <t>Rush scholarship -&gt;</t>
  </si>
  <si>
    <t>subtotal</t>
  </si>
  <si>
    <t>Activity Description</t>
  </si>
  <si>
    <t>Contributions via Draft</t>
  </si>
  <si>
    <t>Interest Earned</t>
  </si>
  <si>
    <t>MSFiji Savings</t>
  </si>
  <si>
    <t>transfer to savings</t>
  </si>
  <si>
    <t>interest -&gt;</t>
  </si>
  <si>
    <t>normal savings activity -&gt;</t>
  </si>
  <si>
    <t>Actual cash collected -&gt;</t>
  </si>
  <si>
    <t>Contributions</t>
  </si>
  <si>
    <t>Pennington Costs</t>
  </si>
  <si>
    <t>Date Paid</t>
  </si>
  <si>
    <t>Jan</t>
  </si>
  <si>
    <t>Pennington Invoices 42851, Watkins Ward and Stafford, and MHR Invoices</t>
  </si>
  <si>
    <t>Transfer to 606512693</t>
  </si>
  <si>
    <t>to avoid charge for low balance</t>
  </si>
  <si>
    <t>Payoff of mortgage</t>
  </si>
  <si>
    <t>auto transfer for overdraft for house mother salary</t>
  </si>
  <si>
    <t>additional transfer due to low balance</t>
  </si>
  <si>
    <t>Pennington Invoices 42510, 42521, 43981, 44289</t>
  </si>
  <si>
    <t>Pennington Invoice 42519 after 11/12/13 payment applied to 42518</t>
  </si>
  <si>
    <t>for maintenance work during summer break</t>
  </si>
  <si>
    <t>kitchen cook's salary</t>
  </si>
  <si>
    <t>borrowed for operating expenses -&gt;</t>
  </si>
  <si>
    <t>&lt;- variance, from last published Pennington total</t>
  </si>
  <si>
    <t>Kitchen cook's Salary</t>
  </si>
  <si>
    <t>Other capital campaign contributions paid (via draft) -&gt;</t>
  </si>
  <si>
    <t>net from start of campaign -&gt;</t>
  </si>
  <si>
    <t>to avoid charge for low balance and pay house mother</t>
  </si>
  <si>
    <t>Care Repair to fix 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</si>
</sst>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/>
    <xf numFmtId="8" fontId="2" fillId="0" borderId="0" xfId="1" applyNumberFormat="1" applyFont="1" applyAlignment="1">
      <alignment horizontal="center"/>
    </xf>
    <xf numFmtId="8" fontId="0" fillId="0" borderId="0" xfId="1" applyNumberFormat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8" fontId="0" fillId="0" borderId="0" xfId="0" applyNumberFormat="1"/>
    <xf numFmtId="8" fontId="2" fillId="0" borderId="0" xfId="1" applyNumberFormat="1" applyFont="1"/>
    <xf numFmtId="0" fontId="3" fillId="0" borderId="0" xfId="0" applyFont="1"/>
    <xf numFmtId="0" fontId="0" fillId="0" borderId="0" xfId="0" applyAlignment="1">
      <alignment horizontal="right"/>
    </xf>
    <xf numFmtId="44" fontId="2" fillId="0" borderId="0" xfId="1" applyFont="1"/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zoomScale="89" zoomScaleNormal="89" workbookViewId="0">
      <pane ySplit="1" topLeftCell="A59" activePane="bottomLeft" state="frozen"/>
      <selection pane="bottomLeft" activeCell="G88" sqref="G88"/>
    </sheetView>
  </sheetViews>
  <sheetFormatPr defaultRowHeight="15" x14ac:dyDescent="0.25"/>
  <cols>
    <col min="1" max="1" width="32.28515625" customWidth="1"/>
    <col min="2" max="2" width="12.5703125" customWidth="1"/>
    <col min="3" max="3" width="14.5703125" style="8" customWidth="1"/>
    <col min="4" max="4" width="14.5703125" style="2" customWidth="1"/>
    <col min="5" max="5" width="41.7109375" customWidth="1"/>
    <col min="6" max="6" width="19.140625" style="8" bestFit="1" customWidth="1"/>
    <col min="7" max="7" width="16" bestFit="1" customWidth="1"/>
    <col min="8" max="8" width="3.42578125" customWidth="1"/>
    <col min="9" max="9" width="13.28515625" bestFit="1" customWidth="1"/>
    <col min="10" max="10" width="22.85546875" style="2" bestFit="1" customWidth="1"/>
    <col min="11" max="11" width="14.85546875" bestFit="1" customWidth="1"/>
    <col min="12" max="12" width="13.7109375" bestFit="1" customWidth="1"/>
  </cols>
  <sheetData>
    <row r="1" spans="1:12" s="6" customFormat="1" x14ac:dyDescent="0.25">
      <c r="A1" s="3" t="s">
        <v>0</v>
      </c>
      <c r="B1" s="4" t="s">
        <v>1</v>
      </c>
      <c r="C1" s="7" t="s">
        <v>2</v>
      </c>
      <c r="D1" s="5" t="s">
        <v>3</v>
      </c>
      <c r="E1" s="3" t="s">
        <v>38</v>
      </c>
      <c r="F1" s="12" t="s">
        <v>47</v>
      </c>
      <c r="G1" s="6" t="s">
        <v>33</v>
      </c>
      <c r="I1" s="3" t="s">
        <v>46</v>
      </c>
      <c r="J1" s="15" t="s">
        <v>39</v>
      </c>
      <c r="K1" s="3" t="s">
        <v>40</v>
      </c>
      <c r="L1" s="6" t="s">
        <v>41</v>
      </c>
    </row>
    <row r="2" spans="1:12" ht="15" customHeight="1" x14ac:dyDescent="0.25">
      <c r="A2" t="s">
        <v>4</v>
      </c>
      <c r="B2" s="1">
        <v>41257</v>
      </c>
      <c r="D2" s="2">
        <v>5013.8599999999997</v>
      </c>
      <c r="I2" s="2" t="str">
        <f>IF($A2="Capital Campaign Contribution",$C2,"")</f>
        <v/>
      </c>
      <c r="J2" s="2" t="str">
        <f>IF($E2="captured via monthly draft",$C2,"")</f>
        <v/>
      </c>
      <c r="K2" s="2" t="str">
        <f>IF($A2="Interest",$C2,"")</f>
        <v/>
      </c>
      <c r="L2" s="2" t="str">
        <f>IF($E2="transfer to savings",$C2,"")</f>
        <v/>
      </c>
    </row>
    <row r="3" spans="1:12" x14ac:dyDescent="0.25">
      <c r="A3" t="s">
        <v>5</v>
      </c>
      <c r="B3" s="1">
        <v>41269</v>
      </c>
      <c r="C3" s="8">
        <v>30000</v>
      </c>
      <c r="D3" s="2">
        <f>D2+C3</f>
        <v>35013.86</v>
      </c>
      <c r="I3" s="2">
        <f>IF($A3="Capital Campaign Contribution",$C3,"")</f>
        <v>30000</v>
      </c>
      <c r="J3" s="2" t="str">
        <f t="shared" ref="J3:J66" si="0">IF($E3="captured via monthly draft",$C3,"")</f>
        <v/>
      </c>
      <c r="K3" s="2" t="str">
        <f t="shared" ref="K3:K66" si="1">IF($A3="Interest",$C3,"")</f>
        <v/>
      </c>
      <c r="L3" s="2" t="str">
        <f t="shared" ref="L3:L66" si="2">IF($E3="transfer to savings",$C3,"")</f>
        <v/>
      </c>
    </row>
    <row r="4" spans="1:12" ht="15" customHeight="1" x14ac:dyDescent="0.25">
      <c r="A4" t="s">
        <v>6</v>
      </c>
      <c r="B4" s="1">
        <v>41284</v>
      </c>
      <c r="C4" s="8">
        <v>100</v>
      </c>
      <c r="D4" s="2">
        <f t="shared" ref="D4:D67" si="3">D3+C4</f>
        <v>35113.86</v>
      </c>
      <c r="E4" t="s">
        <v>42</v>
      </c>
      <c r="I4" s="2" t="str">
        <f t="shared" ref="I4:I67" si="4">IF($A4="Capital Campaign Contribution",$C4,"")</f>
        <v/>
      </c>
      <c r="J4" s="2" t="str">
        <f t="shared" si="0"/>
        <v/>
      </c>
      <c r="K4" s="2" t="str">
        <f t="shared" si="1"/>
        <v/>
      </c>
      <c r="L4" s="2">
        <f t="shared" si="2"/>
        <v>100</v>
      </c>
    </row>
    <row r="5" spans="1:12" ht="15" customHeight="1" x14ac:dyDescent="0.25">
      <c r="A5" t="s">
        <v>7</v>
      </c>
      <c r="B5" s="1">
        <v>41290</v>
      </c>
      <c r="C5" s="8">
        <v>3</v>
      </c>
      <c r="D5" s="2">
        <f t="shared" si="3"/>
        <v>35116.86</v>
      </c>
      <c r="I5" s="2" t="str">
        <f t="shared" si="4"/>
        <v/>
      </c>
      <c r="J5" s="2" t="str">
        <f t="shared" si="0"/>
        <v/>
      </c>
      <c r="K5" s="2">
        <f t="shared" si="1"/>
        <v>3</v>
      </c>
      <c r="L5" s="2" t="str">
        <f t="shared" si="2"/>
        <v/>
      </c>
    </row>
    <row r="6" spans="1:12" ht="15" customHeight="1" x14ac:dyDescent="0.25">
      <c r="A6" t="s">
        <v>8</v>
      </c>
      <c r="B6" s="1">
        <v>41274</v>
      </c>
      <c r="C6" s="8">
        <f>-4000</f>
        <v>-4000</v>
      </c>
      <c r="D6" s="2">
        <f t="shared" si="3"/>
        <v>31116.86</v>
      </c>
      <c r="E6" t="s">
        <v>18</v>
      </c>
      <c r="F6" s="8">
        <v>-3816.81</v>
      </c>
      <c r="G6" s="11">
        <f>C6-F6</f>
        <v>-183.19000000000005</v>
      </c>
      <c r="I6" s="2" t="str">
        <f t="shared" si="4"/>
        <v/>
      </c>
      <c r="J6" s="2" t="str">
        <f t="shared" si="0"/>
        <v/>
      </c>
      <c r="K6" s="2" t="str">
        <f t="shared" si="1"/>
        <v/>
      </c>
      <c r="L6" s="2" t="str">
        <f t="shared" si="2"/>
        <v/>
      </c>
    </row>
    <row r="7" spans="1:12" ht="15" customHeight="1" x14ac:dyDescent="0.25">
      <c r="A7" t="s">
        <v>8</v>
      </c>
      <c r="B7" s="1">
        <v>41288</v>
      </c>
      <c r="C7" s="8">
        <f>-3000</f>
        <v>-3000</v>
      </c>
      <c r="D7" s="2">
        <f t="shared" si="3"/>
        <v>28116.86</v>
      </c>
      <c r="E7" t="s">
        <v>19</v>
      </c>
      <c r="F7" s="8">
        <v>-3032.11</v>
      </c>
      <c r="G7" s="11">
        <f>C7-F7</f>
        <v>32.110000000000127</v>
      </c>
      <c r="I7" s="2" t="str">
        <f t="shared" si="4"/>
        <v/>
      </c>
      <c r="J7" s="2" t="str">
        <f t="shared" si="0"/>
        <v/>
      </c>
      <c r="K7" s="2" t="str">
        <f t="shared" si="1"/>
        <v/>
      </c>
      <c r="L7" s="2" t="str">
        <f t="shared" si="2"/>
        <v/>
      </c>
    </row>
    <row r="8" spans="1:12" x14ac:dyDescent="0.25">
      <c r="A8" t="s">
        <v>5</v>
      </c>
      <c r="B8" s="1">
        <v>41299</v>
      </c>
      <c r="C8" s="8">
        <v>2000</v>
      </c>
      <c r="D8" s="2">
        <f t="shared" si="3"/>
        <v>30116.86</v>
      </c>
      <c r="I8" s="2">
        <f t="shared" si="4"/>
        <v>2000</v>
      </c>
      <c r="J8" s="2" t="str">
        <f t="shared" si="0"/>
        <v/>
      </c>
      <c r="K8" s="2" t="str">
        <f t="shared" si="1"/>
        <v/>
      </c>
      <c r="L8" s="2" t="str">
        <f t="shared" si="2"/>
        <v/>
      </c>
    </row>
    <row r="9" spans="1:12" ht="15" customHeight="1" x14ac:dyDescent="0.25">
      <c r="A9" t="s">
        <v>6</v>
      </c>
      <c r="B9" s="1">
        <v>41316</v>
      </c>
      <c r="C9" s="8">
        <v>100</v>
      </c>
      <c r="D9" s="2">
        <f t="shared" si="3"/>
        <v>30216.86</v>
      </c>
      <c r="E9" t="s">
        <v>42</v>
      </c>
      <c r="I9" s="2" t="str">
        <f t="shared" si="4"/>
        <v/>
      </c>
      <c r="J9" s="2" t="str">
        <f t="shared" si="0"/>
        <v/>
      </c>
      <c r="K9" s="2" t="str">
        <f t="shared" si="1"/>
        <v/>
      </c>
      <c r="L9" s="2">
        <f t="shared" si="2"/>
        <v>100</v>
      </c>
    </row>
    <row r="10" spans="1:12" ht="15" customHeight="1" x14ac:dyDescent="0.25">
      <c r="A10" t="s">
        <v>7</v>
      </c>
      <c r="B10" s="1">
        <v>41319</v>
      </c>
      <c r="C10" s="8">
        <v>3.53</v>
      </c>
      <c r="D10" s="2">
        <f t="shared" si="3"/>
        <v>30220.39</v>
      </c>
      <c r="I10" s="2" t="str">
        <f t="shared" si="4"/>
        <v/>
      </c>
      <c r="J10" s="2" t="str">
        <f t="shared" si="0"/>
        <v/>
      </c>
      <c r="K10" s="2">
        <f t="shared" si="1"/>
        <v>3.53</v>
      </c>
      <c r="L10" s="2" t="str">
        <f t="shared" si="2"/>
        <v/>
      </c>
    </row>
    <row r="11" spans="1:12" x14ac:dyDescent="0.25">
      <c r="A11" t="s">
        <v>5</v>
      </c>
      <c r="B11" s="1">
        <v>41325</v>
      </c>
      <c r="C11" s="8">
        <v>29025</v>
      </c>
      <c r="D11" s="2">
        <f t="shared" si="3"/>
        <v>59245.39</v>
      </c>
      <c r="I11" s="2">
        <f t="shared" si="4"/>
        <v>29025</v>
      </c>
      <c r="J11" s="2" t="str">
        <f t="shared" si="0"/>
        <v/>
      </c>
      <c r="K11" s="2" t="str">
        <f t="shared" si="1"/>
        <v/>
      </c>
      <c r="L11" s="2" t="str">
        <f t="shared" si="2"/>
        <v/>
      </c>
    </row>
    <row r="12" spans="1:12" ht="15" customHeight="1" x14ac:dyDescent="0.25">
      <c r="A12" t="s">
        <v>6</v>
      </c>
      <c r="B12" s="1">
        <v>41344</v>
      </c>
      <c r="C12" s="8">
        <v>100</v>
      </c>
      <c r="D12" s="2">
        <f t="shared" si="3"/>
        <v>59345.39</v>
      </c>
      <c r="E12" t="s">
        <v>42</v>
      </c>
      <c r="I12" s="2" t="str">
        <f t="shared" si="4"/>
        <v/>
      </c>
      <c r="J12" s="2" t="str">
        <f t="shared" si="0"/>
        <v/>
      </c>
      <c r="K12" s="2" t="str">
        <f t="shared" si="1"/>
        <v/>
      </c>
      <c r="L12" s="2">
        <f t="shared" si="2"/>
        <v>100</v>
      </c>
    </row>
    <row r="13" spans="1:12" ht="15" customHeight="1" x14ac:dyDescent="0.25">
      <c r="A13" t="s">
        <v>7</v>
      </c>
      <c r="B13" s="1">
        <v>41347</v>
      </c>
      <c r="C13" s="8">
        <v>7.9</v>
      </c>
      <c r="D13" s="2">
        <f t="shared" si="3"/>
        <v>59353.29</v>
      </c>
      <c r="I13" s="2" t="str">
        <f t="shared" si="4"/>
        <v/>
      </c>
      <c r="J13" s="2" t="str">
        <f t="shared" si="0"/>
        <v/>
      </c>
      <c r="K13" s="2">
        <f t="shared" si="1"/>
        <v>7.9</v>
      </c>
      <c r="L13" s="2" t="str">
        <f t="shared" si="2"/>
        <v/>
      </c>
    </row>
    <row r="14" spans="1:12" x14ac:dyDescent="0.25">
      <c r="A14" t="s">
        <v>5</v>
      </c>
      <c r="B14" s="1">
        <v>41361</v>
      </c>
      <c r="C14" s="8">
        <v>4400</v>
      </c>
      <c r="D14" s="2">
        <f t="shared" si="3"/>
        <v>63753.29</v>
      </c>
      <c r="I14" s="2">
        <f t="shared" si="4"/>
        <v>4400</v>
      </c>
      <c r="J14" s="2" t="str">
        <f t="shared" si="0"/>
        <v/>
      </c>
      <c r="K14" s="2" t="str">
        <f t="shared" si="1"/>
        <v/>
      </c>
      <c r="L14" s="2" t="str">
        <f t="shared" si="2"/>
        <v/>
      </c>
    </row>
    <row r="15" spans="1:12" ht="15" customHeight="1" x14ac:dyDescent="0.25">
      <c r="A15" t="s">
        <v>6</v>
      </c>
      <c r="B15" s="1">
        <v>41374</v>
      </c>
      <c r="C15" s="8">
        <v>100</v>
      </c>
      <c r="D15" s="2">
        <f t="shared" si="3"/>
        <v>63853.29</v>
      </c>
      <c r="E15" t="s">
        <v>42</v>
      </c>
      <c r="I15" s="2" t="str">
        <f t="shared" si="4"/>
        <v/>
      </c>
      <c r="J15" s="2" t="str">
        <f t="shared" si="0"/>
        <v/>
      </c>
      <c r="K15" s="2" t="str">
        <f t="shared" si="1"/>
        <v/>
      </c>
      <c r="L15" s="2">
        <f t="shared" si="2"/>
        <v>100</v>
      </c>
    </row>
    <row r="16" spans="1:12" ht="15" customHeight="1" x14ac:dyDescent="0.25">
      <c r="A16" t="s">
        <v>7</v>
      </c>
      <c r="B16" s="1">
        <v>41380</v>
      </c>
      <c r="C16" s="8">
        <v>10.74</v>
      </c>
      <c r="D16" s="2">
        <f t="shared" si="3"/>
        <v>63864.03</v>
      </c>
      <c r="I16" s="2" t="str">
        <f t="shared" si="4"/>
        <v/>
      </c>
      <c r="J16" s="2" t="str">
        <f t="shared" si="0"/>
        <v/>
      </c>
      <c r="K16" s="2">
        <f t="shared" si="1"/>
        <v>10.74</v>
      </c>
      <c r="L16" s="2" t="str">
        <f t="shared" si="2"/>
        <v/>
      </c>
    </row>
    <row r="17" spans="1:12" ht="15" customHeight="1" x14ac:dyDescent="0.25">
      <c r="A17" t="s">
        <v>8</v>
      </c>
      <c r="B17" s="1">
        <v>41352</v>
      </c>
      <c r="C17" s="8">
        <v>-3000</v>
      </c>
      <c r="D17" s="2">
        <f t="shared" si="3"/>
        <v>60864.03</v>
      </c>
      <c r="E17" t="s">
        <v>20</v>
      </c>
      <c r="F17" s="8">
        <f>C17</f>
        <v>-3000</v>
      </c>
      <c r="G17" s="11">
        <f>C17-F17</f>
        <v>0</v>
      </c>
      <c r="I17" s="2" t="str">
        <f t="shared" si="4"/>
        <v/>
      </c>
      <c r="J17" s="2" t="str">
        <f t="shared" si="0"/>
        <v/>
      </c>
      <c r="K17" s="2" t="str">
        <f t="shared" si="1"/>
        <v/>
      </c>
      <c r="L17" s="2" t="str">
        <f t="shared" si="2"/>
        <v/>
      </c>
    </row>
    <row r="18" spans="1:12" x14ac:dyDescent="0.25">
      <c r="A18" t="s">
        <v>5</v>
      </c>
      <c r="B18" s="1">
        <v>41401</v>
      </c>
      <c r="C18" s="8">
        <v>4000</v>
      </c>
      <c r="D18" s="2">
        <f t="shared" si="3"/>
        <v>64864.03</v>
      </c>
      <c r="I18" s="2">
        <f t="shared" si="4"/>
        <v>4000</v>
      </c>
      <c r="J18" s="2" t="str">
        <f t="shared" si="0"/>
        <v/>
      </c>
      <c r="K18" s="2" t="str">
        <f t="shared" si="1"/>
        <v/>
      </c>
      <c r="L18" s="2" t="str">
        <f t="shared" si="2"/>
        <v/>
      </c>
    </row>
    <row r="19" spans="1:12" ht="15" customHeight="1" x14ac:dyDescent="0.25">
      <c r="A19" t="s">
        <v>6</v>
      </c>
      <c r="B19" s="1">
        <v>41404</v>
      </c>
      <c r="C19" s="8">
        <v>100</v>
      </c>
      <c r="D19" s="2">
        <f t="shared" si="3"/>
        <v>64964.03</v>
      </c>
      <c r="E19" t="s">
        <v>42</v>
      </c>
      <c r="I19" s="2" t="str">
        <f t="shared" si="4"/>
        <v/>
      </c>
      <c r="J19" s="2" t="str">
        <f t="shared" si="0"/>
        <v/>
      </c>
      <c r="K19" s="2" t="str">
        <f t="shared" si="1"/>
        <v/>
      </c>
      <c r="L19" s="2">
        <f t="shared" si="2"/>
        <v>100</v>
      </c>
    </row>
    <row r="20" spans="1:12" ht="15" customHeight="1" x14ac:dyDescent="0.25">
      <c r="A20" t="s">
        <v>7</v>
      </c>
      <c r="B20" s="1">
        <v>41410</v>
      </c>
      <c r="C20" s="8">
        <v>9.48</v>
      </c>
      <c r="D20" s="2">
        <f t="shared" si="3"/>
        <v>64973.51</v>
      </c>
      <c r="I20" s="2" t="str">
        <f t="shared" si="4"/>
        <v/>
      </c>
      <c r="J20" s="2" t="str">
        <f t="shared" si="0"/>
        <v/>
      </c>
      <c r="K20" s="2">
        <f t="shared" si="1"/>
        <v>9.48</v>
      </c>
      <c r="L20" s="2" t="str">
        <f t="shared" si="2"/>
        <v/>
      </c>
    </row>
    <row r="21" spans="1:12" ht="15" customHeight="1" x14ac:dyDescent="0.25">
      <c r="A21" t="s">
        <v>8</v>
      </c>
      <c r="B21" s="1">
        <v>41381</v>
      </c>
      <c r="C21" s="8">
        <v>-3000</v>
      </c>
      <c r="D21" s="2">
        <f t="shared" si="3"/>
        <v>61973.51</v>
      </c>
      <c r="E21" t="s">
        <v>21</v>
      </c>
      <c r="F21" s="8">
        <f>C21</f>
        <v>-3000</v>
      </c>
      <c r="G21" s="11">
        <f>C21-F21</f>
        <v>0</v>
      </c>
      <c r="I21" s="2" t="str">
        <f t="shared" si="4"/>
        <v/>
      </c>
      <c r="J21" s="2" t="str">
        <f t="shared" si="0"/>
        <v/>
      </c>
      <c r="K21" s="2" t="str">
        <f t="shared" si="1"/>
        <v/>
      </c>
      <c r="L21" s="2" t="str">
        <f t="shared" si="2"/>
        <v/>
      </c>
    </row>
    <row r="22" spans="1:12" ht="15" customHeight="1" x14ac:dyDescent="0.25">
      <c r="A22" t="s">
        <v>8</v>
      </c>
      <c r="B22" s="1">
        <v>41393</v>
      </c>
      <c r="C22" s="8">
        <v>-1000</v>
      </c>
      <c r="D22" s="2">
        <f t="shared" si="3"/>
        <v>60973.51</v>
      </c>
      <c r="E22" t="s">
        <v>22</v>
      </c>
      <c r="F22" s="8">
        <v>0</v>
      </c>
      <c r="G22" s="11">
        <f>C22-F22</f>
        <v>-1000</v>
      </c>
      <c r="I22" s="2" t="str">
        <f t="shared" si="4"/>
        <v/>
      </c>
      <c r="J22" s="2" t="str">
        <f t="shared" si="0"/>
        <v/>
      </c>
      <c r="K22" s="2" t="str">
        <f t="shared" si="1"/>
        <v/>
      </c>
      <c r="L22" s="2" t="str">
        <f t="shared" si="2"/>
        <v/>
      </c>
    </row>
    <row r="23" spans="1:12" ht="15" customHeight="1" x14ac:dyDescent="0.25">
      <c r="A23" t="s">
        <v>8</v>
      </c>
      <c r="B23" s="1">
        <v>41404</v>
      </c>
      <c r="C23" s="8">
        <v>-3180.33</v>
      </c>
      <c r="D23" s="2">
        <f t="shared" si="3"/>
        <v>57793.18</v>
      </c>
      <c r="E23" t="s">
        <v>23</v>
      </c>
      <c r="F23" s="8">
        <f>C23</f>
        <v>-3180.33</v>
      </c>
      <c r="G23" s="11">
        <f>C23-F23</f>
        <v>0</v>
      </c>
      <c r="I23" s="2" t="str">
        <f t="shared" si="4"/>
        <v/>
      </c>
      <c r="J23" s="2" t="str">
        <f t="shared" si="0"/>
        <v/>
      </c>
      <c r="K23" s="2" t="str">
        <f t="shared" si="1"/>
        <v/>
      </c>
      <c r="L23" s="2" t="str">
        <f t="shared" si="2"/>
        <v/>
      </c>
    </row>
    <row r="24" spans="1:12" ht="15" customHeight="1" x14ac:dyDescent="0.25">
      <c r="A24" t="s">
        <v>8</v>
      </c>
      <c r="B24" s="1">
        <v>41409</v>
      </c>
      <c r="C24" s="8">
        <v>-2500</v>
      </c>
      <c r="D24" s="2">
        <f t="shared" si="3"/>
        <v>55293.18</v>
      </c>
      <c r="E24" t="s">
        <v>24</v>
      </c>
      <c r="F24" s="8">
        <v>0</v>
      </c>
      <c r="G24" s="11">
        <f>C24-F24</f>
        <v>-2500</v>
      </c>
      <c r="I24" s="2" t="str">
        <f t="shared" si="4"/>
        <v/>
      </c>
      <c r="J24" s="2" t="str">
        <f t="shared" si="0"/>
        <v/>
      </c>
      <c r="K24" s="2" t="str">
        <f t="shared" si="1"/>
        <v/>
      </c>
      <c r="L24" s="2" t="str">
        <f t="shared" si="2"/>
        <v/>
      </c>
    </row>
    <row r="25" spans="1:12" x14ac:dyDescent="0.25">
      <c r="A25" t="s">
        <v>5</v>
      </c>
      <c r="B25" s="1">
        <v>41415</v>
      </c>
      <c r="C25" s="8">
        <v>10800</v>
      </c>
      <c r="D25" s="2">
        <f t="shared" si="3"/>
        <v>66093.179999999993</v>
      </c>
      <c r="I25" s="2">
        <f t="shared" si="4"/>
        <v>10800</v>
      </c>
      <c r="J25" s="2" t="str">
        <f t="shared" si="0"/>
        <v/>
      </c>
      <c r="K25" s="2" t="str">
        <f t="shared" si="1"/>
        <v/>
      </c>
      <c r="L25" s="2" t="str">
        <f t="shared" si="2"/>
        <v/>
      </c>
    </row>
    <row r="26" spans="1:12" x14ac:dyDescent="0.25">
      <c r="A26" t="s">
        <v>5</v>
      </c>
      <c r="B26" s="1">
        <v>41428</v>
      </c>
      <c r="C26" s="8">
        <v>60000</v>
      </c>
      <c r="D26" s="2">
        <f t="shared" si="3"/>
        <v>126093.18</v>
      </c>
      <c r="I26" s="2">
        <f t="shared" si="4"/>
        <v>60000</v>
      </c>
      <c r="J26" s="2" t="str">
        <f t="shared" si="0"/>
        <v/>
      </c>
      <c r="K26" s="2" t="str">
        <f t="shared" si="1"/>
        <v/>
      </c>
      <c r="L26" s="2" t="str">
        <f t="shared" si="2"/>
        <v/>
      </c>
    </row>
    <row r="27" spans="1:12" ht="15" customHeight="1" x14ac:dyDescent="0.25">
      <c r="A27" t="s">
        <v>6</v>
      </c>
      <c r="B27" s="1">
        <v>41417</v>
      </c>
      <c r="C27" s="8">
        <v>150</v>
      </c>
      <c r="D27" s="2">
        <f t="shared" si="3"/>
        <v>126243.18</v>
      </c>
      <c r="E27" t="s">
        <v>10</v>
      </c>
      <c r="I27" s="2" t="str">
        <f t="shared" si="4"/>
        <v/>
      </c>
      <c r="J27" s="2">
        <f t="shared" si="0"/>
        <v>150</v>
      </c>
      <c r="K27" s="2" t="str">
        <f t="shared" si="1"/>
        <v/>
      </c>
      <c r="L27" s="2" t="str">
        <f t="shared" si="2"/>
        <v/>
      </c>
    </row>
    <row r="28" spans="1:12" ht="15" customHeight="1" x14ac:dyDescent="0.25">
      <c r="A28" t="s">
        <v>6</v>
      </c>
      <c r="B28" s="1">
        <v>41435</v>
      </c>
      <c r="C28" s="8">
        <v>100</v>
      </c>
      <c r="D28" s="2">
        <f t="shared" si="3"/>
        <v>126343.18</v>
      </c>
      <c r="E28" t="s">
        <v>42</v>
      </c>
      <c r="I28" s="2" t="str">
        <f t="shared" si="4"/>
        <v/>
      </c>
      <c r="J28" s="2" t="str">
        <f t="shared" si="0"/>
        <v/>
      </c>
      <c r="K28" s="2" t="str">
        <f t="shared" si="1"/>
        <v/>
      </c>
      <c r="L28" s="2">
        <f t="shared" si="2"/>
        <v>100</v>
      </c>
    </row>
    <row r="29" spans="1:12" ht="15" customHeight="1" x14ac:dyDescent="0.25">
      <c r="A29" t="s">
        <v>7</v>
      </c>
      <c r="B29" s="1">
        <v>41439</v>
      </c>
      <c r="C29" s="8">
        <v>13.58</v>
      </c>
      <c r="D29" s="2">
        <f t="shared" si="3"/>
        <v>126356.76</v>
      </c>
      <c r="I29" s="2" t="str">
        <f t="shared" si="4"/>
        <v/>
      </c>
      <c r="J29" s="2" t="str">
        <f t="shared" si="0"/>
        <v/>
      </c>
      <c r="K29" s="2">
        <f t="shared" si="1"/>
        <v>13.58</v>
      </c>
      <c r="L29" s="2" t="str">
        <f t="shared" si="2"/>
        <v/>
      </c>
    </row>
    <row r="30" spans="1:12" ht="15" customHeight="1" x14ac:dyDescent="0.25">
      <c r="A30" t="s">
        <v>8</v>
      </c>
      <c r="B30" s="1">
        <v>41415</v>
      </c>
      <c r="C30" s="8">
        <v>-3449.18</v>
      </c>
      <c r="D30" s="2">
        <f t="shared" si="3"/>
        <v>122907.58</v>
      </c>
      <c r="E30" s="13" t="s">
        <v>26</v>
      </c>
      <c r="F30" s="8">
        <f t="shared" ref="F30:F31" si="5">C30</f>
        <v>-3449.18</v>
      </c>
      <c r="G30" s="11">
        <f t="shared" ref="G30:G31" si="6">C30-F30</f>
        <v>0</v>
      </c>
      <c r="I30" s="2" t="str">
        <f t="shared" si="4"/>
        <v/>
      </c>
      <c r="J30" s="2" t="str">
        <f t="shared" si="0"/>
        <v/>
      </c>
      <c r="K30" s="2" t="str">
        <f t="shared" si="1"/>
        <v/>
      </c>
      <c r="L30" s="2" t="str">
        <f t="shared" si="2"/>
        <v/>
      </c>
    </row>
    <row r="31" spans="1:12" ht="15" customHeight="1" x14ac:dyDescent="0.25">
      <c r="A31" t="s">
        <v>8</v>
      </c>
      <c r="B31" s="1">
        <v>41429</v>
      </c>
      <c r="C31" s="8">
        <v>-3001.08</v>
      </c>
      <c r="D31" s="2">
        <f t="shared" si="3"/>
        <v>119906.5</v>
      </c>
      <c r="E31" t="s">
        <v>25</v>
      </c>
      <c r="F31" s="8">
        <f t="shared" si="5"/>
        <v>-3001.08</v>
      </c>
      <c r="G31" s="11">
        <f t="shared" si="6"/>
        <v>0</v>
      </c>
      <c r="I31" s="2" t="str">
        <f t="shared" si="4"/>
        <v/>
      </c>
      <c r="J31" s="2" t="str">
        <f t="shared" si="0"/>
        <v/>
      </c>
      <c r="K31" s="2" t="str">
        <f t="shared" si="1"/>
        <v/>
      </c>
      <c r="L31" s="2" t="str">
        <f t="shared" si="2"/>
        <v/>
      </c>
    </row>
    <row r="32" spans="1:12" ht="15" customHeight="1" x14ac:dyDescent="0.25">
      <c r="A32" t="s">
        <v>6</v>
      </c>
      <c r="B32" s="1">
        <v>41444</v>
      </c>
      <c r="C32" s="8">
        <v>315</v>
      </c>
      <c r="D32" s="2">
        <f t="shared" si="3"/>
        <v>120221.5</v>
      </c>
      <c r="E32" t="s">
        <v>10</v>
      </c>
      <c r="I32" s="2" t="str">
        <f t="shared" si="4"/>
        <v/>
      </c>
      <c r="J32" s="2">
        <f t="shared" si="0"/>
        <v>315</v>
      </c>
      <c r="K32" s="2" t="str">
        <f t="shared" si="1"/>
        <v/>
      </c>
      <c r="L32" s="2" t="str">
        <f t="shared" si="2"/>
        <v/>
      </c>
    </row>
    <row r="33" spans="1:12" ht="15" customHeight="1" x14ac:dyDescent="0.25">
      <c r="A33" t="s">
        <v>6</v>
      </c>
      <c r="B33" s="1">
        <v>41465</v>
      </c>
      <c r="C33" s="8">
        <v>100</v>
      </c>
      <c r="D33" s="2">
        <f t="shared" si="3"/>
        <v>120321.5</v>
      </c>
      <c r="E33" t="s">
        <v>42</v>
      </c>
      <c r="I33" s="2" t="str">
        <f t="shared" si="4"/>
        <v/>
      </c>
      <c r="J33" s="2" t="str">
        <f t="shared" si="0"/>
        <v/>
      </c>
      <c r="K33" s="2" t="str">
        <f t="shared" si="1"/>
        <v/>
      </c>
      <c r="L33" s="2">
        <f t="shared" si="2"/>
        <v>100</v>
      </c>
    </row>
    <row r="34" spans="1:12" ht="15" customHeight="1" x14ac:dyDescent="0.25">
      <c r="A34" t="s">
        <v>6</v>
      </c>
      <c r="B34" s="1">
        <v>41467</v>
      </c>
      <c r="C34" s="8">
        <v>315</v>
      </c>
      <c r="D34" s="2">
        <f t="shared" si="3"/>
        <v>120636.5</v>
      </c>
      <c r="E34" t="s">
        <v>10</v>
      </c>
      <c r="I34" s="2" t="str">
        <f t="shared" si="4"/>
        <v/>
      </c>
      <c r="J34" s="2">
        <f t="shared" si="0"/>
        <v>315</v>
      </c>
      <c r="K34" s="2" t="str">
        <f t="shared" si="1"/>
        <v/>
      </c>
      <c r="L34" s="2" t="str">
        <f t="shared" si="2"/>
        <v/>
      </c>
    </row>
    <row r="35" spans="1:12" ht="15" customHeight="1" x14ac:dyDescent="0.25">
      <c r="A35" t="s">
        <v>7</v>
      </c>
      <c r="B35" s="1">
        <v>41471</v>
      </c>
      <c r="C35" s="8">
        <v>20.83</v>
      </c>
      <c r="D35" s="2">
        <f t="shared" si="3"/>
        <v>120657.33</v>
      </c>
      <c r="I35" s="2" t="str">
        <f t="shared" si="4"/>
        <v/>
      </c>
      <c r="J35" s="2" t="str">
        <f t="shared" si="0"/>
        <v/>
      </c>
      <c r="K35" s="2">
        <f t="shared" si="1"/>
        <v>20.83</v>
      </c>
      <c r="L35" s="2" t="str">
        <f t="shared" si="2"/>
        <v/>
      </c>
    </row>
    <row r="36" spans="1:12" ht="15" customHeight="1" x14ac:dyDescent="0.25">
      <c r="A36" t="s">
        <v>8</v>
      </c>
      <c r="B36" s="1">
        <v>41457</v>
      </c>
      <c r="C36" s="8">
        <v>-3164.79</v>
      </c>
      <c r="D36" s="2">
        <f t="shared" si="3"/>
        <v>117492.54000000001</v>
      </c>
      <c r="E36" t="s">
        <v>27</v>
      </c>
      <c r="F36" s="8">
        <f>C36</f>
        <v>-3164.79</v>
      </c>
      <c r="G36" s="11">
        <f>C36-F36</f>
        <v>0</v>
      </c>
      <c r="I36" s="2" t="str">
        <f t="shared" si="4"/>
        <v/>
      </c>
      <c r="J36" s="2" t="str">
        <f t="shared" si="0"/>
        <v/>
      </c>
      <c r="K36" s="2" t="str">
        <f t="shared" si="1"/>
        <v/>
      </c>
      <c r="L36" s="2" t="str">
        <f t="shared" si="2"/>
        <v/>
      </c>
    </row>
    <row r="37" spans="1:12" x14ac:dyDescent="0.25">
      <c r="A37" t="s">
        <v>5</v>
      </c>
      <c r="B37" s="1">
        <v>41493</v>
      </c>
      <c r="C37" s="8">
        <v>3819</v>
      </c>
      <c r="D37" s="2">
        <f t="shared" si="3"/>
        <v>121311.54000000001</v>
      </c>
      <c r="I37" s="2">
        <f t="shared" si="4"/>
        <v>3819</v>
      </c>
      <c r="J37" s="2" t="str">
        <f t="shared" si="0"/>
        <v/>
      </c>
      <c r="K37" s="2" t="str">
        <f t="shared" si="1"/>
        <v/>
      </c>
      <c r="L37" s="2" t="str">
        <f t="shared" si="2"/>
        <v/>
      </c>
    </row>
    <row r="38" spans="1:12" ht="15" customHeight="1" x14ac:dyDescent="0.25">
      <c r="A38" t="s">
        <v>6</v>
      </c>
      <c r="B38" s="1">
        <v>41494</v>
      </c>
      <c r="C38" s="8">
        <v>315</v>
      </c>
      <c r="D38" s="2">
        <f t="shared" si="3"/>
        <v>121626.54000000001</v>
      </c>
      <c r="E38" t="s">
        <v>10</v>
      </c>
      <c r="I38" s="2" t="str">
        <f t="shared" si="4"/>
        <v/>
      </c>
      <c r="J38" s="2">
        <f t="shared" si="0"/>
        <v>315</v>
      </c>
      <c r="K38" s="2" t="str">
        <f t="shared" si="1"/>
        <v/>
      </c>
      <c r="L38" s="2" t="str">
        <f t="shared" si="2"/>
        <v/>
      </c>
    </row>
    <row r="39" spans="1:12" ht="15" customHeight="1" x14ac:dyDescent="0.25">
      <c r="A39" t="s">
        <v>6</v>
      </c>
      <c r="B39" s="1">
        <v>41498</v>
      </c>
      <c r="C39" s="8">
        <v>100</v>
      </c>
      <c r="D39" s="2">
        <f t="shared" si="3"/>
        <v>121726.54000000001</v>
      </c>
      <c r="E39" t="s">
        <v>42</v>
      </c>
      <c r="I39" s="2" t="str">
        <f t="shared" si="4"/>
        <v/>
      </c>
      <c r="J39" s="2" t="str">
        <f t="shared" si="0"/>
        <v/>
      </c>
      <c r="K39" s="2" t="str">
        <f t="shared" si="1"/>
        <v/>
      </c>
      <c r="L39" s="2">
        <f t="shared" si="2"/>
        <v>100</v>
      </c>
    </row>
    <row r="40" spans="1:12" ht="15" customHeight="1" x14ac:dyDescent="0.25">
      <c r="A40" t="s">
        <v>7</v>
      </c>
      <c r="B40" s="1">
        <v>41501</v>
      </c>
      <c r="C40" s="8">
        <v>18.2</v>
      </c>
      <c r="D40" s="2">
        <f t="shared" si="3"/>
        <v>121744.74</v>
      </c>
      <c r="I40" s="2" t="str">
        <f t="shared" si="4"/>
        <v/>
      </c>
      <c r="J40" s="2" t="str">
        <f t="shared" si="0"/>
        <v/>
      </c>
      <c r="K40" s="2">
        <f t="shared" si="1"/>
        <v>18.2</v>
      </c>
      <c r="L40" s="2" t="str">
        <f t="shared" si="2"/>
        <v/>
      </c>
    </row>
    <row r="41" spans="1:12" ht="15" customHeight="1" x14ac:dyDescent="0.25">
      <c r="A41" t="s">
        <v>8</v>
      </c>
      <c r="B41" s="1">
        <v>41478</v>
      </c>
      <c r="C41" s="8">
        <v>-10000</v>
      </c>
      <c r="D41" s="2">
        <f t="shared" si="3"/>
        <v>111744.74</v>
      </c>
      <c r="E41" s="13" t="s">
        <v>58</v>
      </c>
      <c r="F41" s="8">
        <v>0</v>
      </c>
      <c r="G41" s="11"/>
      <c r="I41" s="2" t="str">
        <f t="shared" si="4"/>
        <v/>
      </c>
      <c r="J41" s="2" t="str">
        <f t="shared" si="0"/>
        <v/>
      </c>
      <c r="K41" s="2" t="str">
        <f t="shared" si="1"/>
        <v/>
      </c>
      <c r="L41" s="2" t="str">
        <f t="shared" si="2"/>
        <v/>
      </c>
    </row>
    <row r="42" spans="1:12" x14ac:dyDescent="0.25">
      <c r="A42" t="s">
        <v>5</v>
      </c>
      <c r="B42" s="1">
        <v>41527</v>
      </c>
      <c r="C42" s="8">
        <v>9900</v>
      </c>
      <c r="D42" s="2">
        <f t="shared" si="3"/>
        <v>121644.74</v>
      </c>
      <c r="I42" s="2">
        <f t="shared" si="4"/>
        <v>9900</v>
      </c>
      <c r="J42" s="2" t="str">
        <f t="shared" si="0"/>
        <v/>
      </c>
      <c r="K42" s="2" t="str">
        <f t="shared" si="1"/>
        <v/>
      </c>
      <c r="L42" s="2" t="str">
        <f t="shared" si="2"/>
        <v/>
      </c>
    </row>
    <row r="43" spans="1:12" ht="15" customHeight="1" x14ac:dyDescent="0.25">
      <c r="A43" t="s">
        <v>6</v>
      </c>
      <c r="B43" s="1">
        <v>41527</v>
      </c>
      <c r="C43" s="8">
        <v>100</v>
      </c>
      <c r="D43" s="2">
        <f t="shared" si="3"/>
        <v>121744.74</v>
      </c>
      <c r="E43" t="s">
        <v>42</v>
      </c>
      <c r="I43" s="2" t="str">
        <f t="shared" si="4"/>
        <v/>
      </c>
      <c r="J43" s="2" t="str">
        <f t="shared" si="0"/>
        <v/>
      </c>
      <c r="K43" s="2" t="str">
        <f t="shared" si="1"/>
        <v/>
      </c>
      <c r="L43" s="2">
        <f t="shared" si="2"/>
        <v>100</v>
      </c>
    </row>
    <row r="44" spans="1:12" ht="15" customHeight="1" x14ac:dyDescent="0.25">
      <c r="A44" t="s">
        <v>6</v>
      </c>
      <c r="B44" s="1">
        <v>41530</v>
      </c>
      <c r="C44" s="8">
        <v>315</v>
      </c>
      <c r="D44" s="2">
        <f t="shared" si="3"/>
        <v>122059.74</v>
      </c>
      <c r="E44" t="s">
        <v>10</v>
      </c>
      <c r="I44" s="2" t="str">
        <f t="shared" si="4"/>
        <v/>
      </c>
      <c r="J44" s="2">
        <f t="shared" si="0"/>
        <v>315</v>
      </c>
      <c r="K44" s="2" t="str">
        <f t="shared" si="1"/>
        <v/>
      </c>
      <c r="L44" s="2" t="str">
        <f t="shared" si="2"/>
        <v/>
      </c>
    </row>
    <row r="45" spans="1:12" ht="15" customHeight="1" x14ac:dyDescent="0.25">
      <c r="A45" t="s">
        <v>7</v>
      </c>
      <c r="B45" s="1">
        <v>41533</v>
      </c>
      <c r="C45" s="8">
        <v>18.98</v>
      </c>
      <c r="D45" s="2">
        <f t="shared" si="3"/>
        <v>122078.72</v>
      </c>
      <c r="I45" s="2" t="str">
        <f t="shared" si="4"/>
        <v/>
      </c>
      <c r="J45" s="2" t="str">
        <f t="shared" si="0"/>
        <v/>
      </c>
      <c r="K45" s="2">
        <f t="shared" si="1"/>
        <v>18.98</v>
      </c>
      <c r="L45" s="2" t="str">
        <f t="shared" si="2"/>
        <v/>
      </c>
    </row>
    <row r="46" spans="1:12" ht="15" customHeight="1" x14ac:dyDescent="0.25">
      <c r="A46" t="s">
        <v>8</v>
      </c>
      <c r="B46" s="1">
        <v>41509</v>
      </c>
      <c r="C46" s="8">
        <v>-3215.77</v>
      </c>
      <c r="D46" s="2">
        <f t="shared" si="3"/>
        <v>118862.95</v>
      </c>
      <c r="E46" t="s">
        <v>28</v>
      </c>
      <c r="F46" s="8">
        <f>C46</f>
        <v>-3215.77</v>
      </c>
      <c r="G46" s="11">
        <f>C46-F46</f>
        <v>0</v>
      </c>
      <c r="I46" s="2" t="str">
        <f t="shared" si="4"/>
        <v/>
      </c>
      <c r="J46" s="2" t="str">
        <f t="shared" si="0"/>
        <v/>
      </c>
      <c r="K46" s="2" t="str">
        <f t="shared" si="1"/>
        <v/>
      </c>
      <c r="L46" s="2" t="str">
        <f t="shared" si="2"/>
        <v/>
      </c>
    </row>
    <row r="47" spans="1:12" ht="15" customHeight="1" x14ac:dyDescent="0.25">
      <c r="A47" t="s">
        <v>8</v>
      </c>
      <c r="B47" s="1">
        <v>41512</v>
      </c>
      <c r="C47" s="8">
        <v>-1750</v>
      </c>
      <c r="D47" s="2">
        <f t="shared" si="3"/>
        <v>117112.95</v>
      </c>
      <c r="E47" t="s">
        <v>29</v>
      </c>
      <c r="I47" s="2" t="str">
        <f t="shared" si="4"/>
        <v/>
      </c>
      <c r="J47" s="2" t="str">
        <f t="shared" si="0"/>
        <v/>
      </c>
      <c r="K47" s="2" t="str">
        <f t="shared" si="1"/>
        <v/>
      </c>
      <c r="L47" s="2" t="str">
        <f t="shared" si="2"/>
        <v/>
      </c>
    </row>
    <row r="48" spans="1:12" ht="15" customHeight="1" x14ac:dyDescent="0.25">
      <c r="A48" t="s">
        <v>8</v>
      </c>
      <c r="B48" s="1">
        <v>41514</v>
      </c>
      <c r="C48" s="8">
        <v>-3000</v>
      </c>
      <c r="D48" s="2">
        <f t="shared" si="3"/>
        <v>114112.95</v>
      </c>
      <c r="E48" t="s">
        <v>30</v>
      </c>
      <c r="F48" s="8">
        <f>C48</f>
        <v>-3000</v>
      </c>
      <c r="G48" s="11">
        <f>C48-F48</f>
        <v>0</v>
      </c>
      <c r="I48" s="2" t="str">
        <f t="shared" si="4"/>
        <v/>
      </c>
      <c r="J48" s="2" t="str">
        <f t="shared" si="0"/>
        <v/>
      </c>
      <c r="K48" s="2" t="str">
        <f t="shared" si="1"/>
        <v/>
      </c>
      <c r="L48" s="2" t="str">
        <f t="shared" si="2"/>
        <v/>
      </c>
    </row>
    <row r="49" spans="1:12" x14ac:dyDescent="0.25">
      <c r="A49" t="s">
        <v>5</v>
      </c>
      <c r="B49" s="1">
        <v>41548</v>
      </c>
      <c r="C49" s="8">
        <v>27151</v>
      </c>
      <c r="D49" s="2">
        <f t="shared" si="3"/>
        <v>141263.95000000001</v>
      </c>
      <c r="I49" s="2">
        <f t="shared" si="4"/>
        <v>27151</v>
      </c>
      <c r="J49" s="2" t="str">
        <f t="shared" si="0"/>
        <v/>
      </c>
      <c r="K49" s="2" t="str">
        <f t="shared" si="1"/>
        <v/>
      </c>
      <c r="L49" s="2" t="str">
        <f t="shared" si="2"/>
        <v/>
      </c>
    </row>
    <row r="50" spans="1:12" x14ac:dyDescent="0.25">
      <c r="A50" t="s">
        <v>5</v>
      </c>
      <c r="B50" s="1">
        <v>41558</v>
      </c>
      <c r="C50" s="8">
        <v>1650</v>
      </c>
      <c r="D50" s="2">
        <f t="shared" si="3"/>
        <v>142913.95000000001</v>
      </c>
      <c r="I50" s="2">
        <f t="shared" si="4"/>
        <v>1650</v>
      </c>
      <c r="J50" s="2" t="str">
        <f t="shared" si="0"/>
        <v/>
      </c>
      <c r="K50" s="2" t="str">
        <f t="shared" si="1"/>
        <v/>
      </c>
      <c r="L50" s="2" t="str">
        <f t="shared" si="2"/>
        <v/>
      </c>
    </row>
    <row r="51" spans="1:12" ht="15" customHeight="1" x14ac:dyDescent="0.25">
      <c r="A51" t="s">
        <v>6</v>
      </c>
      <c r="B51" s="1">
        <v>41557</v>
      </c>
      <c r="C51" s="8">
        <v>100</v>
      </c>
      <c r="D51" s="2">
        <f t="shared" si="3"/>
        <v>143013.95000000001</v>
      </c>
      <c r="E51" t="s">
        <v>42</v>
      </c>
      <c r="I51" s="2" t="str">
        <f t="shared" si="4"/>
        <v/>
      </c>
      <c r="J51" s="2" t="str">
        <f t="shared" si="0"/>
        <v/>
      </c>
      <c r="K51" s="2" t="str">
        <f t="shared" si="1"/>
        <v/>
      </c>
      <c r="L51" s="2">
        <f t="shared" si="2"/>
        <v>100</v>
      </c>
    </row>
    <row r="52" spans="1:12" ht="15" customHeight="1" x14ac:dyDescent="0.25">
      <c r="A52" t="s">
        <v>7</v>
      </c>
      <c r="B52" s="1">
        <v>41563</v>
      </c>
      <c r="C52" s="8">
        <v>21.05</v>
      </c>
      <c r="D52" s="2">
        <f t="shared" si="3"/>
        <v>143035</v>
      </c>
      <c r="I52" s="2" t="str">
        <f t="shared" si="4"/>
        <v/>
      </c>
      <c r="J52" s="2" t="str">
        <f t="shared" si="0"/>
        <v/>
      </c>
      <c r="K52" s="2">
        <f t="shared" si="1"/>
        <v>21.05</v>
      </c>
      <c r="L52" s="2" t="str">
        <f t="shared" si="2"/>
        <v/>
      </c>
    </row>
    <row r="53" spans="1:12" x14ac:dyDescent="0.25">
      <c r="A53" t="s">
        <v>5</v>
      </c>
      <c r="B53" s="1">
        <v>41571</v>
      </c>
      <c r="C53" s="8">
        <v>2300</v>
      </c>
      <c r="D53" s="2">
        <f t="shared" si="3"/>
        <v>145335</v>
      </c>
      <c r="I53" s="2">
        <f t="shared" si="4"/>
        <v>2300</v>
      </c>
      <c r="J53" s="2" t="str">
        <f t="shared" si="0"/>
        <v/>
      </c>
      <c r="K53" s="2" t="str">
        <f t="shared" si="1"/>
        <v/>
      </c>
      <c r="L53" s="2" t="str">
        <f t="shared" si="2"/>
        <v/>
      </c>
    </row>
    <row r="54" spans="1:12" ht="15" customHeight="1" x14ac:dyDescent="0.25">
      <c r="A54" t="s">
        <v>6</v>
      </c>
      <c r="B54" s="1">
        <v>41590</v>
      </c>
      <c r="C54" s="8">
        <v>100</v>
      </c>
      <c r="D54" s="2">
        <f t="shared" si="3"/>
        <v>145435</v>
      </c>
      <c r="E54" t="s">
        <v>42</v>
      </c>
      <c r="I54" s="2" t="str">
        <f t="shared" si="4"/>
        <v/>
      </c>
      <c r="J54" s="2" t="str">
        <f t="shared" si="0"/>
        <v/>
      </c>
      <c r="K54" s="2" t="str">
        <f t="shared" si="1"/>
        <v/>
      </c>
      <c r="L54" s="2">
        <f t="shared" si="2"/>
        <v>100</v>
      </c>
    </row>
    <row r="55" spans="1:12" ht="15" customHeight="1" x14ac:dyDescent="0.25">
      <c r="A55" t="s">
        <v>7</v>
      </c>
      <c r="B55" s="1">
        <v>41592</v>
      </c>
      <c r="C55" s="8">
        <v>22.25</v>
      </c>
      <c r="D55" s="2">
        <f t="shared" si="3"/>
        <v>145457.25</v>
      </c>
      <c r="I55" s="2" t="str">
        <f t="shared" si="4"/>
        <v/>
      </c>
      <c r="J55" s="2" t="str">
        <f t="shared" si="0"/>
        <v/>
      </c>
      <c r="K55" s="2">
        <f t="shared" si="1"/>
        <v>22.25</v>
      </c>
      <c r="L55" s="2" t="str">
        <f t="shared" si="2"/>
        <v/>
      </c>
    </row>
    <row r="56" spans="1:12" ht="15" customHeight="1" x14ac:dyDescent="0.25">
      <c r="A56" t="s">
        <v>8</v>
      </c>
      <c r="B56" s="1">
        <v>41569</v>
      </c>
      <c r="C56" s="8">
        <v>-3832.16</v>
      </c>
      <c r="D56" s="2">
        <f t="shared" si="3"/>
        <v>141625.09</v>
      </c>
      <c r="E56" t="s">
        <v>31</v>
      </c>
      <c r="F56" s="8">
        <f>C56</f>
        <v>-3832.16</v>
      </c>
      <c r="G56" s="11">
        <f>C56-F56</f>
        <v>0</v>
      </c>
      <c r="I56" s="2" t="str">
        <f t="shared" si="4"/>
        <v/>
      </c>
      <c r="J56" s="2" t="str">
        <f t="shared" si="0"/>
        <v/>
      </c>
      <c r="K56" s="2" t="str">
        <f t="shared" si="1"/>
        <v/>
      </c>
      <c r="L56" s="2" t="str">
        <f t="shared" si="2"/>
        <v/>
      </c>
    </row>
    <row r="57" spans="1:12" ht="15" customHeight="1" x14ac:dyDescent="0.25">
      <c r="A57" t="s">
        <v>8</v>
      </c>
      <c r="B57" s="1">
        <v>41579</v>
      </c>
      <c r="C57" s="8">
        <v>-1600</v>
      </c>
      <c r="D57" s="2">
        <f t="shared" si="3"/>
        <v>140025.09</v>
      </c>
      <c r="E57" t="s">
        <v>9</v>
      </c>
      <c r="F57" s="8">
        <v>0</v>
      </c>
      <c r="G57" s="11">
        <f>C57-F57</f>
        <v>-1600</v>
      </c>
      <c r="I57" s="2" t="str">
        <f t="shared" si="4"/>
        <v/>
      </c>
      <c r="J57" s="2" t="str">
        <f t="shared" si="0"/>
        <v/>
      </c>
      <c r="K57" s="2" t="str">
        <f t="shared" si="1"/>
        <v/>
      </c>
      <c r="L57" s="2" t="str">
        <f t="shared" si="2"/>
        <v/>
      </c>
    </row>
    <row r="58" spans="1:12" ht="15" customHeight="1" x14ac:dyDescent="0.25">
      <c r="A58" t="s">
        <v>8</v>
      </c>
      <c r="B58" s="1">
        <v>41590</v>
      </c>
      <c r="C58" s="8">
        <v>-7951.26</v>
      </c>
      <c r="D58" s="2">
        <f t="shared" si="3"/>
        <v>132073.82999999999</v>
      </c>
      <c r="E58" t="s">
        <v>32</v>
      </c>
      <c r="F58" s="8">
        <v>-3348.92</v>
      </c>
      <c r="G58" s="11">
        <f>C58-F58</f>
        <v>-4602.34</v>
      </c>
      <c r="I58" s="2" t="str">
        <f t="shared" si="4"/>
        <v/>
      </c>
      <c r="J58" s="2" t="str">
        <f t="shared" si="0"/>
        <v/>
      </c>
      <c r="K58" s="2" t="str">
        <f t="shared" si="1"/>
        <v/>
      </c>
      <c r="L58" s="2" t="str">
        <f t="shared" si="2"/>
        <v/>
      </c>
    </row>
    <row r="59" spans="1:12" ht="15" customHeight="1" x14ac:dyDescent="0.25">
      <c r="A59" t="s">
        <v>8</v>
      </c>
      <c r="B59" s="1">
        <v>41596</v>
      </c>
      <c r="C59" s="8">
        <v>-382</v>
      </c>
      <c r="D59" s="2">
        <f t="shared" si="3"/>
        <v>131691.82999999999</v>
      </c>
      <c r="E59" t="s">
        <v>59</v>
      </c>
      <c r="G59" s="11">
        <f>-382</f>
        <v>-382</v>
      </c>
      <c r="I59" s="2" t="str">
        <f t="shared" si="4"/>
        <v/>
      </c>
      <c r="J59" s="2" t="str">
        <f t="shared" si="0"/>
        <v/>
      </c>
      <c r="K59" s="2" t="str">
        <f t="shared" si="1"/>
        <v/>
      </c>
      <c r="L59" s="2" t="str">
        <f t="shared" si="2"/>
        <v/>
      </c>
    </row>
    <row r="60" spans="1:12" ht="15" customHeight="1" x14ac:dyDescent="0.25">
      <c r="A60" t="s">
        <v>8</v>
      </c>
      <c r="B60" s="1">
        <v>41600</v>
      </c>
      <c r="C60" s="8">
        <v>-16</v>
      </c>
      <c r="D60" s="2">
        <f t="shared" si="3"/>
        <v>131675.82999999999</v>
      </c>
      <c r="E60" t="s">
        <v>59</v>
      </c>
      <c r="G60" s="11">
        <f>-16</f>
        <v>-16</v>
      </c>
      <c r="I60" s="2" t="str">
        <f t="shared" si="4"/>
        <v/>
      </c>
      <c r="J60" s="2" t="str">
        <f t="shared" si="0"/>
        <v/>
      </c>
      <c r="K60" s="2" t="str">
        <f t="shared" si="1"/>
        <v/>
      </c>
      <c r="L60" s="2" t="str">
        <f t="shared" si="2"/>
        <v/>
      </c>
    </row>
    <row r="61" spans="1:12" ht="15" customHeight="1" x14ac:dyDescent="0.25">
      <c r="A61" t="s">
        <v>8</v>
      </c>
      <c r="B61" s="1">
        <v>41604</v>
      </c>
      <c r="C61" s="8">
        <v>-314</v>
      </c>
      <c r="D61" s="2">
        <f t="shared" si="3"/>
        <v>131361.82999999999</v>
      </c>
      <c r="E61" t="s">
        <v>59</v>
      </c>
      <c r="G61" s="11">
        <f>-314</f>
        <v>-314</v>
      </c>
      <c r="I61" s="2" t="str">
        <f t="shared" si="4"/>
        <v/>
      </c>
      <c r="J61" s="2" t="str">
        <f t="shared" si="0"/>
        <v/>
      </c>
      <c r="K61" s="2" t="str">
        <f t="shared" si="1"/>
        <v/>
      </c>
      <c r="L61" s="2" t="str">
        <f t="shared" si="2"/>
        <v/>
      </c>
    </row>
    <row r="62" spans="1:12" ht="15" customHeight="1" x14ac:dyDescent="0.25">
      <c r="A62" t="s">
        <v>8</v>
      </c>
      <c r="B62" s="1">
        <v>41607</v>
      </c>
      <c r="C62" s="8">
        <f>-1</f>
        <v>-1</v>
      </c>
      <c r="D62" s="2">
        <f t="shared" si="3"/>
        <v>131360.82999999999</v>
      </c>
      <c r="E62" t="s">
        <v>59</v>
      </c>
      <c r="G62" s="11">
        <f>-1</f>
        <v>-1</v>
      </c>
      <c r="I62" s="2" t="str">
        <f t="shared" si="4"/>
        <v/>
      </c>
      <c r="J62" s="2" t="str">
        <f t="shared" si="0"/>
        <v/>
      </c>
      <c r="K62" s="2" t="str">
        <f t="shared" si="1"/>
        <v/>
      </c>
      <c r="L62" s="2" t="str">
        <f t="shared" si="2"/>
        <v/>
      </c>
    </row>
    <row r="63" spans="1:12" ht="15" customHeight="1" x14ac:dyDescent="0.25">
      <c r="A63" t="s">
        <v>8</v>
      </c>
      <c r="B63" s="1">
        <v>41610</v>
      </c>
      <c r="C63" s="8">
        <v>-2000</v>
      </c>
      <c r="D63" s="2">
        <f t="shared" si="3"/>
        <v>129360.82999999999</v>
      </c>
      <c r="E63" t="s">
        <v>65</v>
      </c>
      <c r="G63" s="11">
        <f>-2000</f>
        <v>-2000</v>
      </c>
      <c r="I63" s="2" t="str">
        <f t="shared" si="4"/>
        <v/>
      </c>
      <c r="J63" s="2" t="str">
        <f t="shared" si="0"/>
        <v/>
      </c>
      <c r="K63" s="2" t="str">
        <f t="shared" si="1"/>
        <v/>
      </c>
      <c r="L63" s="2" t="str">
        <f t="shared" si="2"/>
        <v/>
      </c>
    </row>
    <row r="64" spans="1:12" ht="15" customHeight="1" x14ac:dyDescent="0.25">
      <c r="A64" t="s">
        <v>5</v>
      </c>
      <c r="B64" s="1">
        <v>41611</v>
      </c>
      <c r="C64" s="8">
        <v>3800</v>
      </c>
      <c r="D64" s="2">
        <f t="shared" si="3"/>
        <v>133160.82999999999</v>
      </c>
      <c r="G64" s="11"/>
      <c r="I64" s="2">
        <f t="shared" si="4"/>
        <v>3800</v>
      </c>
      <c r="J64" s="2" t="str">
        <f t="shared" si="0"/>
        <v/>
      </c>
      <c r="K64" s="2" t="str">
        <f t="shared" si="1"/>
        <v/>
      </c>
      <c r="L64" s="2" t="str">
        <f t="shared" si="2"/>
        <v/>
      </c>
    </row>
    <row r="65" spans="1:12" ht="15" customHeight="1" x14ac:dyDescent="0.25">
      <c r="A65" t="s">
        <v>7</v>
      </c>
      <c r="B65" s="1">
        <v>41614</v>
      </c>
      <c r="C65" s="8">
        <v>15.88</v>
      </c>
      <c r="D65" s="2">
        <f t="shared" si="3"/>
        <v>133176.71</v>
      </c>
      <c r="G65" s="11"/>
      <c r="I65" s="2" t="str">
        <f t="shared" si="4"/>
        <v/>
      </c>
      <c r="J65" s="2" t="str">
        <f t="shared" si="0"/>
        <v/>
      </c>
      <c r="K65" s="2">
        <f t="shared" si="1"/>
        <v>15.88</v>
      </c>
      <c r="L65" s="2" t="str">
        <f t="shared" si="2"/>
        <v/>
      </c>
    </row>
    <row r="66" spans="1:12" ht="15" customHeight="1" x14ac:dyDescent="0.25">
      <c r="A66" t="s">
        <v>7</v>
      </c>
      <c r="B66" s="1">
        <v>41621</v>
      </c>
      <c r="C66" s="8">
        <v>5.1100000000000003</v>
      </c>
      <c r="D66" s="2">
        <f t="shared" si="3"/>
        <v>133181.81999999998</v>
      </c>
      <c r="G66" s="11"/>
      <c r="I66" s="2" t="str">
        <f t="shared" si="4"/>
        <v/>
      </c>
      <c r="J66" s="2" t="str">
        <f t="shared" si="0"/>
        <v/>
      </c>
      <c r="K66" s="2">
        <f t="shared" si="1"/>
        <v>5.1100000000000003</v>
      </c>
      <c r="L66" s="2" t="str">
        <f t="shared" si="2"/>
        <v/>
      </c>
    </row>
    <row r="67" spans="1:12" ht="15" customHeight="1" x14ac:dyDescent="0.25">
      <c r="A67" t="s">
        <v>8</v>
      </c>
      <c r="B67" s="1">
        <v>41624</v>
      </c>
      <c r="C67" s="8">
        <v>-533.92999999999995</v>
      </c>
      <c r="D67" s="2">
        <f t="shared" si="3"/>
        <v>132647.88999999998</v>
      </c>
      <c r="E67" t="s">
        <v>66</v>
      </c>
      <c r="G67" s="11"/>
      <c r="I67" s="2" t="str">
        <f t="shared" si="4"/>
        <v/>
      </c>
      <c r="J67" s="2" t="str">
        <f t="shared" ref="J67:J87" si="7">IF($E67="captured via monthly draft",$C67,"")</f>
        <v/>
      </c>
      <c r="K67" s="2" t="str">
        <f t="shared" ref="K67:K87" si="8">IF($A67="Interest",$C67,"")</f>
        <v/>
      </c>
      <c r="L67" s="2" t="str">
        <f t="shared" ref="L67:L87" si="9">IF($E67="transfer to savings",$C67,"")</f>
        <v/>
      </c>
    </row>
    <row r="68" spans="1:12" ht="15" customHeight="1" x14ac:dyDescent="0.25">
      <c r="A68" t="s">
        <v>8</v>
      </c>
      <c r="B68" s="1">
        <v>41627</v>
      </c>
      <c r="C68" s="8">
        <v>-1592</v>
      </c>
      <c r="D68" s="2">
        <f t="shared" ref="D68:D77" si="10">D67+C68</f>
        <v>131055.88999999998</v>
      </c>
      <c r="G68" s="11"/>
      <c r="I68" s="2" t="str">
        <f t="shared" ref="I68:I87" si="11">IF($A68="Capital Campaign Contribution",$C68,"")</f>
        <v/>
      </c>
      <c r="J68" s="2" t="str">
        <f t="shared" si="7"/>
        <v/>
      </c>
      <c r="K68" s="2" t="str">
        <f t="shared" si="8"/>
        <v/>
      </c>
      <c r="L68" s="2" t="str">
        <f t="shared" si="9"/>
        <v/>
      </c>
    </row>
    <row r="69" spans="1:12" ht="15" customHeight="1" x14ac:dyDescent="0.25">
      <c r="A69" t="s">
        <v>5</v>
      </c>
      <c r="B69" s="1">
        <v>41631</v>
      </c>
      <c r="C69" s="8">
        <v>82500</v>
      </c>
      <c r="D69" s="2">
        <f t="shared" si="10"/>
        <v>213555.88999999998</v>
      </c>
      <c r="G69" s="11"/>
      <c r="I69" s="2">
        <f t="shared" si="11"/>
        <v>82500</v>
      </c>
      <c r="J69" s="2" t="str">
        <f t="shared" si="7"/>
        <v/>
      </c>
      <c r="K69" s="2" t="str">
        <f t="shared" si="8"/>
        <v/>
      </c>
      <c r="L69" s="2" t="str">
        <f t="shared" si="9"/>
        <v/>
      </c>
    </row>
    <row r="70" spans="1:12" ht="15" customHeight="1" x14ac:dyDescent="0.25">
      <c r="A70" t="s">
        <v>6</v>
      </c>
      <c r="B70" s="1">
        <v>41631</v>
      </c>
      <c r="C70" s="8">
        <v>100</v>
      </c>
      <c r="D70" s="2">
        <f t="shared" si="10"/>
        <v>213655.88999999998</v>
      </c>
      <c r="E70" t="s">
        <v>42</v>
      </c>
      <c r="G70" s="11"/>
      <c r="I70" s="2" t="str">
        <f t="shared" si="11"/>
        <v/>
      </c>
      <c r="J70" s="2" t="str">
        <f t="shared" si="7"/>
        <v/>
      </c>
      <c r="K70" s="2" t="str">
        <f t="shared" si="8"/>
        <v/>
      </c>
      <c r="L70" s="2">
        <f t="shared" si="9"/>
        <v>100</v>
      </c>
    </row>
    <row r="71" spans="1:12" ht="15" customHeight="1" x14ac:dyDescent="0.25">
      <c r="A71" t="s">
        <v>5</v>
      </c>
      <c r="B71" s="1">
        <v>41635</v>
      </c>
      <c r="C71" s="8">
        <v>2500</v>
      </c>
      <c r="D71" s="2">
        <f t="shared" si="10"/>
        <v>216155.88999999998</v>
      </c>
      <c r="G71" s="11"/>
      <c r="I71" s="2">
        <f t="shared" si="11"/>
        <v>2500</v>
      </c>
      <c r="J71" s="2" t="str">
        <f t="shared" si="7"/>
        <v/>
      </c>
      <c r="K71" s="2" t="str">
        <f t="shared" si="8"/>
        <v/>
      </c>
      <c r="L71" s="2" t="str">
        <f t="shared" si="9"/>
        <v/>
      </c>
    </row>
    <row r="72" spans="1:12" ht="15" customHeight="1" x14ac:dyDescent="0.25">
      <c r="A72" t="s">
        <v>8</v>
      </c>
      <c r="B72" s="1">
        <v>41638</v>
      </c>
      <c r="C72" s="8">
        <v>-8883.9599999999991</v>
      </c>
      <c r="D72" s="2">
        <f t="shared" si="10"/>
        <v>207271.93</v>
      </c>
      <c r="E72" t="s">
        <v>50</v>
      </c>
      <c r="F72" s="8">
        <f>-1612.51</f>
        <v>-1612.51</v>
      </c>
      <c r="G72" s="11">
        <f>-85</f>
        <v>-85</v>
      </c>
      <c r="I72" s="2" t="str">
        <f t="shared" si="11"/>
        <v/>
      </c>
      <c r="J72" s="2" t="str">
        <f t="shared" si="7"/>
        <v/>
      </c>
      <c r="K72" s="2" t="str">
        <f t="shared" si="8"/>
        <v/>
      </c>
      <c r="L72" s="2" t="str">
        <f t="shared" si="9"/>
        <v/>
      </c>
    </row>
    <row r="73" spans="1:12" ht="15" customHeight="1" x14ac:dyDescent="0.25">
      <c r="A73" t="s">
        <v>51</v>
      </c>
      <c r="B73" s="1">
        <v>41638</v>
      </c>
      <c r="C73" s="8">
        <v>-1000</v>
      </c>
      <c r="D73" s="2">
        <f t="shared" si="10"/>
        <v>206271.93</v>
      </c>
      <c r="E73" t="s">
        <v>52</v>
      </c>
      <c r="G73" s="11">
        <f>-1000</f>
        <v>-1000</v>
      </c>
      <c r="I73" s="2" t="str">
        <f t="shared" si="11"/>
        <v/>
      </c>
      <c r="J73" s="2" t="str">
        <f t="shared" si="7"/>
        <v/>
      </c>
      <c r="K73" s="2" t="str">
        <f t="shared" si="8"/>
        <v/>
      </c>
      <c r="L73" s="2" t="str">
        <f t="shared" si="9"/>
        <v/>
      </c>
    </row>
    <row r="74" spans="1:12" ht="15" customHeight="1" x14ac:dyDescent="0.25">
      <c r="A74" t="s">
        <v>53</v>
      </c>
      <c r="B74" s="1">
        <v>41638</v>
      </c>
      <c r="C74" s="8">
        <v>-182040.73</v>
      </c>
      <c r="D74" s="2">
        <f t="shared" si="10"/>
        <v>24231.199999999983</v>
      </c>
      <c r="G74" s="11"/>
      <c r="I74" s="2" t="str">
        <f t="shared" si="11"/>
        <v/>
      </c>
      <c r="J74" s="2" t="str">
        <f t="shared" si="7"/>
        <v/>
      </c>
      <c r="K74" s="2" t="str">
        <f t="shared" si="8"/>
        <v/>
      </c>
      <c r="L74" s="2" t="str">
        <f t="shared" si="9"/>
        <v/>
      </c>
    </row>
    <row r="75" spans="1:12" ht="15" customHeight="1" x14ac:dyDescent="0.25">
      <c r="A75" t="s">
        <v>8</v>
      </c>
      <c r="B75" s="1">
        <v>41641</v>
      </c>
      <c r="C75" s="8">
        <f>-1023.1</f>
        <v>-1023.1</v>
      </c>
      <c r="D75" s="2">
        <f t="shared" si="10"/>
        <v>23208.099999999984</v>
      </c>
      <c r="E75" t="s">
        <v>54</v>
      </c>
      <c r="G75" s="11">
        <f>-1023.1</f>
        <v>-1023.1</v>
      </c>
      <c r="I75" s="2" t="str">
        <f t="shared" si="11"/>
        <v/>
      </c>
      <c r="J75" s="2" t="str">
        <f t="shared" si="7"/>
        <v/>
      </c>
      <c r="K75" s="2" t="str">
        <f t="shared" si="8"/>
        <v/>
      </c>
      <c r="L75" s="2" t="str">
        <f t="shared" si="9"/>
        <v/>
      </c>
    </row>
    <row r="76" spans="1:12" ht="15" customHeight="1" x14ac:dyDescent="0.25">
      <c r="A76" t="s">
        <v>8</v>
      </c>
      <c r="B76" s="1">
        <v>41642</v>
      </c>
      <c r="C76" s="8">
        <f>-1000</f>
        <v>-1000</v>
      </c>
      <c r="D76" s="2">
        <f t="shared" si="10"/>
        <v>22208.099999999984</v>
      </c>
      <c r="E76" t="s">
        <v>55</v>
      </c>
      <c r="G76" s="11">
        <f>-1000</f>
        <v>-1000</v>
      </c>
      <c r="I76" s="2" t="str">
        <f t="shared" si="11"/>
        <v/>
      </c>
      <c r="J76" s="2" t="str">
        <f t="shared" si="7"/>
        <v/>
      </c>
      <c r="K76" s="2" t="str">
        <f t="shared" si="8"/>
        <v/>
      </c>
      <c r="L76" s="2" t="str">
        <f t="shared" si="9"/>
        <v/>
      </c>
    </row>
    <row r="77" spans="1:12" ht="15" customHeight="1" x14ac:dyDescent="0.25">
      <c r="A77" t="s">
        <v>5</v>
      </c>
      <c r="B77" s="1">
        <v>41647</v>
      </c>
      <c r="C77" s="8">
        <v>6000</v>
      </c>
      <c r="D77" s="2">
        <f t="shared" si="10"/>
        <v>28208.099999999984</v>
      </c>
      <c r="G77" s="11"/>
      <c r="I77" s="2">
        <f t="shared" si="11"/>
        <v>6000</v>
      </c>
      <c r="J77" s="2" t="str">
        <f t="shared" si="7"/>
        <v/>
      </c>
      <c r="K77" s="2" t="str">
        <f t="shared" si="8"/>
        <v/>
      </c>
      <c r="L77" s="2" t="str">
        <f t="shared" si="9"/>
        <v/>
      </c>
    </row>
    <row r="78" spans="1:12" ht="15" customHeight="1" x14ac:dyDescent="0.25">
      <c r="A78" t="s">
        <v>6</v>
      </c>
      <c r="B78" s="1">
        <v>41649</v>
      </c>
      <c r="C78" s="8">
        <v>100</v>
      </c>
      <c r="D78" s="2">
        <f t="shared" ref="D78:D81" si="12">D77+C78</f>
        <v>28308.099999999984</v>
      </c>
      <c r="E78" t="s">
        <v>42</v>
      </c>
      <c r="G78" s="11"/>
      <c r="I78" s="2" t="str">
        <f t="shared" si="11"/>
        <v/>
      </c>
      <c r="J78" s="2" t="str">
        <f t="shared" si="7"/>
        <v/>
      </c>
      <c r="K78" s="2" t="str">
        <f t="shared" si="8"/>
        <v/>
      </c>
      <c r="L78" s="2">
        <f t="shared" si="9"/>
        <v>100</v>
      </c>
    </row>
    <row r="79" spans="1:12" ht="15" customHeight="1" x14ac:dyDescent="0.25">
      <c r="A79" t="s">
        <v>7</v>
      </c>
      <c r="B79" s="1">
        <v>41654</v>
      </c>
      <c r="C79" s="8">
        <v>15.19</v>
      </c>
      <c r="D79" s="2">
        <f t="shared" si="12"/>
        <v>28323.289999999983</v>
      </c>
      <c r="G79" s="11"/>
      <c r="I79" s="2" t="str">
        <f t="shared" si="11"/>
        <v/>
      </c>
      <c r="J79" s="2" t="str">
        <f t="shared" si="7"/>
        <v/>
      </c>
      <c r="K79" s="2">
        <f t="shared" si="8"/>
        <v>15.19</v>
      </c>
      <c r="L79" s="2" t="str">
        <f t="shared" si="9"/>
        <v/>
      </c>
    </row>
    <row r="80" spans="1:12" ht="15" customHeight="1" x14ac:dyDescent="0.25">
      <c r="A80" t="s">
        <v>8</v>
      </c>
      <c r="B80" s="1">
        <v>41655</v>
      </c>
      <c r="C80" s="8">
        <v>-3000</v>
      </c>
      <c r="D80" s="2">
        <f t="shared" si="12"/>
        <v>25323.289999999983</v>
      </c>
      <c r="E80" t="s">
        <v>57</v>
      </c>
      <c r="F80" s="8">
        <f>-3000</f>
        <v>-3000</v>
      </c>
      <c r="G80" s="11"/>
      <c r="I80" s="2" t="str">
        <f t="shared" si="11"/>
        <v/>
      </c>
      <c r="J80" s="2" t="str">
        <f t="shared" si="7"/>
        <v/>
      </c>
      <c r="K80" s="2" t="str">
        <f t="shared" si="8"/>
        <v/>
      </c>
      <c r="L80" s="2" t="str">
        <f t="shared" si="9"/>
        <v/>
      </c>
    </row>
    <row r="81" spans="1:12" ht="15" customHeight="1" x14ac:dyDescent="0.25">
      <c r="A81" t="s">
        <v>8</v>
      </c>
      <c r="B81" s="1">
        <v>41656</v>
      </c>
      <c r="C81" s="8">
        <f>-7703.88</f>
        <v>-7703.88</v>
      </c>
      <c r="D81" s="2">
        <f t="shared" si="12"/>
        <v>17619.409999999982</v>
      </c>
      <c r="E81" t="s">
        <v>56</v>
      </c>
      <c r="F81" s="8">
        <f>-7703.88</f>
        <v>-7703.88</v>
      </c>
      <c r="G81" s="11"/>
      <c r="I81" s="2" t="str">
        <f t="shared" si="11"/>
        <v/>
      </c>
      <c r="J81" s="2" t="str">
        <f t="shared" si="7"/>
        <v/>
      </c>
      <c r="K81" s="2" t="str">
        <f t="shared" si="8"/>
        <v/>
      </c>
      <c r="L81" s="2" t="str">
        <f t="shared" si="9"/>
        <v/>
      </c>
    </row>
    <row r="82" spans="1:12" ht="15" customHeight="1" x14ac:dyDescent="0.25">
      <c r="B82" s="1"/>
      <c r="G82" s="11"/>
      <c r="I82" s="2" t="str">
        <f t="shared" si="11"/>
        <v/>
      </c>
      <c r="J82" s="2" t="str">
        <f t="shared" si="7"/>
        <v/>
      </c>
      <c r="K82" s="2" t="str">
        <f t="shared" si="8"/>
        <v/>
      </c>
      <c r="L82" s="2" t="str">
        <f t="shared" si="9"/>
        <v/>
      </c>
    </row>
    <row r="83" spans="1:12" ht="15" customHeight="1" x14ac:dyDescent="0.25">
      <c r="B83" s="1"/>
      <c r="G83" s="11"/>
      <c r="I83" s="2" t="str">
        <f t="shared" si="11"/>
        <v/>
      </c>
      <c r="J83" s="2" t="str">
        <f t="shared" si="7"/>
        <v/>
      </c>
      <c r="K83" s="2" t="str">
        <f t="shared" si="8"/>
        <v/>
      </c>
      <c r="L83" s="2" t="str">
        <f t="shared" si="9"/>
        <v/>
      </c>
    </row>
    <row r="84" spans="1:12" ht="15" customHeight="1" x14ac:dyDescent="0.25">
      <c r="B84" s="1"/>
      <c r="G84" s="11"/>
      <c r="I84" s="2" t="str">
        <f t="shared" si="11"/>
        <v/>
      </c>
      <c r="J84" s="2" t="str">
        <f t="shared" si="7"/>
        <v/>
      </c>
      <c r="K84" s="2" t="str">
        <f t="shared" si="8"/>
        <v/>
      </c>
      <c r="L84" s="2" t="str">
        <f t="shared" si="9"/>
        <v/>
      </c>
    </row>
    <row r="85" spans="1:12" ht="15" customHeight="1" x14ac:dyDescent="0.25">
      <c r="B85" s="1"/>
      <c r="G85" s="11"/>
      <c r="I85" s="2" t="str">
        <f t="shared" si="11"/>
        <v/>
      </c>
      <c r="J85" s="2" t="str">
        <f t="shared" si="7"/>
        <v/>
      </c>
      <c r="K85" s="2" t="str">
        <f t="shared" si="8"/>
        <v/>
      </c>
      <c r="L85" s="2" t="str">
        <f t="shared" si="9"/>
        <v/>
      </c>
    </row>
    <row r="86" spans="1:12" ht="15" customHeight="1" x14ac:dyDescent="0.25">
      <c r="B86" s="1"/>
      <c r="G86" s="11"/>
      <c r="I86" s="2" t="str">
        <f t="shared" si="11"/>
        <v/>
      </c>
      <c r="J86" s="2" t="str">
        <f t="shared" si="7"/>
        <v/>
      </c>
      <c r="K86" s="2" t="str">
        <f t="shared" si="8"/>
        <v/>
      </c>
      <c r="L86" s="2" t="str">
        <f t="shared" si="9"/>
        <v/>
      </c>
    </row>
    <row r="87" spans="1:12" x14ac:dyDescent="0.25">
      <c r="I87" s="2" t="str">
        <f t="shared" si="11"/>
        <v/>
      </c>
      <c r="J87" s="2" t="str">
        <f t="shared" si="7"/>
        <v/>
      </c>
      <c r="K87" s="2" t="str">
        <f t="shared" si="8"/>
        <v/>
      </c>
      <c r="L87" s="2" t="str">
        <f t="shared" si="9"/>
        <v/>
      </c>
    </row>
    <row r="88" spans="1:12" x14ac:dyDescent="0.25">
      <c r="C88" s="11">
        <f>SUBTOTAL(9,C2:C87)</f>
        <v>12605.550000000025</v>
      </c>
      <c r="D88" s="8">
        <f>C88+D2</f>
        <v>17619.410000000025</v>
      </c>
      <c r="F88" s="11">
        <f>SUBTOTAL(9,F2:F87)</f>
        <v>-51357.54</v>
      </c>
      <c r="G88" s="11">
        <f>SUBTOTAL(9,G2:G87)</f>
        <v>-15674.52</v>
      </c>
      <c r="I88" s="11">
        <f>SUBTOTAL(9,I2:I87)</f>
        <v>279845</v>
      </c>
      <c r="J88" s="11">
        <f>SUBTOTAL(9,J2:J87)</f>
        <v>1410</v>
      </c>
      <c r="K88" s="11">
        <f>SUBTOTAL(9,K2:K87)</f>
        <v>185.72000000000003</v>
      </c>
      <c r="L88" s="11">
        <f>SUBTOTAL(9,L2:L87)</f>
        <v>1300</v>
      </c>
    </row>
    <row r="89" spans="1:12" x14ac:dyDescent="0.25">
      <c r="B89" s="14" t="s">
        <v>34</v>
      </c>
      <c r="C89" s="8">
        <v>182834</v>
      </c>
    </row>
    <row r="90" spans="1:12" x14ac:dyDescent="0.25">
      <c r="B90" s="14" t="s">
        <v>45</v>
      </c>
      <c r="C90" s="8">
        <f>I88</f>
        <v>279845</v>
      </c>
      <c r="D90" s="8">
        <f>C90-C89</f>
        <v>97011</v>
      </c>
      <c r="E90" t="s">
        <v>61</v>
      </c>
    </row>
    <row r="91" spans="1:12" x14ac:dyDescent="0.25">
      <c r="B91" s="14" t="s">
        <v>35</v>
      </c>
      <c r="C91" s="8">
        <f>F88</f>
        <v>-51357.54</v>
      </c>
    </row>
    <row r="92" spans="1:12" x14ac:dyDescent="0.25">
      <c r="B92" t="s">
        <v>37</v>
      </c>
      <c r="C92" s="8">
        <f>C90+C91</f>
        <v>228487.46</v>
      </c>
    </row>
    <row r="93" spans="1:12" x14ac:dyDescent="0.25">
      <c r="B93" s="14" t="s">
        <v>60</v>
      </c>
      <c r="C93" s="8">
        <f>G88</f>
        <v>-15674.52</v>
      </c>
    </row>
    <row r="94" spans="1:12" x14ac:dyDescent="0.25">
      <c r="B94" s="14" t="s">
        <v>36</v>
      </c>
      <c r="C94" s="8">
        <f>C47</f>
        <v>-1750</v>
      </c>
    </row>
    <row r="95" spans="1:12" x14ac:dyDescent="0.25">
      <c r="B95" s="14" t="s">
        <v>63</v>
      </c>
      <c r="C95" s="8">
        <f>J88</f>
        <v>1410</v>
      </c>
    </row>
    <row r="96" spans="1:12" x14ac:dyDescent="0.25">
      <c r="B96" s="14" t="s">
        <v>44</v>
      </c>
      <c r="C96" s="8">
        <f>L88</f>
        <v>1300</v>
      </c>
    </row>
    <row r="97" spans="2:5" x14ac:dyDescent="0.25">
      <c r="B97" s="14" t="s">
        <v>43</v>
      </c>
      <c r="C97" s="8">
        <f>K88</f>
        <v>185.72000000000003</v>
      </c>
    </row>
    <row r="98" spans="2:5" x14ac:dyDescent="0.25">
      <c r="B98" s="14" t="s">
        <v>64</v>
      </c>
      <c r="C98" s="8">
        <f>SUM(C92:C97)</f>
        <v>213958.66</v>
      </c>
      <c r="D98" s="8">
        <f>C98+D2</f>
        <v>218972.52</v>
      </c>
      <c r="E98" s="11"/>
    </row>
  </sheetData>
  <autoFilter ref="A1:G81"/>
  <printOptions gridLines="1"/>
  <pageMargins left="0" right="0" top="0.75" bottom="0.75" header="0.3" footer="0.3"/>
  <pageSetup paperSize="17" scale="58" orientation="portrait" r:id="rId1"/>
  <headerFooter>
    <oddHeader>&amp;C&amp;"-,Bold"&amp;14MS Fiji High Yield Account Transaction History</oddHeader>
    <oddFooter>&amp;Llast 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3" sqref="D13"/>
    </sheetView>
  </sheetViews>
  <sheetFormatPr defaultRowHeight="15" x14ac:dyDescent="0.25"/>
  <cols>
    <col min="1" max="1" width="78" bestFit="1" customWidth="1"/>
    <col min="2" max="2" width="8.85546875" customWidth="1"/>
    <col min="4" max="4" width="12.5703125" style="2" bestFit="1" customWidth="1"/>
    <col min="5" max="5" width="33.42578125" bestFit="1" customWidth="1"/>
  </cols>
  <sheetData>
    <row r="1" spans="1:5" x14ac:dyDescent="0.25">
      <c r="A1" t="s">
        <v>11</v>
      </c>
      <c r="B1" s="9" t="s">
        <v>14</v>
      </c>
      <c r="C1" s="9" t="s">
        <v>12</v>
      </c>
      <c r="D1" s="10" t="s">
        <v>2</v>
      </c>
    </row>
    <row r="2" spans="1:5" x14ac:dyDescent="0.25">
      <c r="B2" s="9">
        <v>2013</v>
      </c>
      <c r="C2" s="9" t="s">
        <v>13</v>
      </c>
      <c r="D2" s="10">
        <v>356.67</v>
      </c>
    </row>
    <row r="3" spans="1:5" x14ac:dyDescent="0.25">
      <c r="B3" s="9">
        <v>2013</v>
      </c>
      <c r="C3" s="9" t="s">
        <v>15</v>
      </c>
      <c r="D3" s="10">
        <v>356.67</v>
      </c>
    </row>
    <row r="4" spans="1:5" x14ac:dyDescent="0.25">
      <c r="B4" s="9">
        <v>2013</v>
      </c>
      <c r="C4" s="9" t="s">
        <v>16</v>
      </c>
      <c r="D4" s="10">
        <v>356.67</v>
      </c>
    </row>
    <row r="5" spans="1:5" x14ac:dyDescent="0.25">
      <c r="B5" s="9">
        <v>2014</v>
      </c>
      <c r="C5" s="9" t="s">
        <v>49</v>
      </c>
      <c r="D5" s="10">
        <v>356.67</v>
      </c>
    </row>
    <row r="13" spans="1:5" x14ac:dyDescent="0.25">
      <c r="D13" s="2">
        <f>SUBTOTAL(9,D2:D12)</f>
        <v>1426.68</v>
      </c>
      <c r="E13" s="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5" x14ac:dyDescent="0.25"/>
  <cols>
    <col min="1" max="1" width="19.7109375" bestFit="1" customWidth="1"/>
    <col min="2" max="2" width="15.7109375" style="16" customWidth="1"/>
    <col min="3" max="3" width="15.42578125" style="10" customWidth="1"/>
  </cols>
  <sheetData>
    <row r="1" spans="1:3" s="3" customFormat="1" x14ac:dyDescent="0.25">
      <c r="A1" s="3" t="s">
        <v>62</v>
      </c>
      <c r="B1" s="17" t="s">
        <v>48</v>
      </c>
      <c r="C1" s="5" t="s">
        <v>2</v>
      </c>
    </row>
    <row r="2" spans="1:3" x14ac:dyDescent="0.25">
      <c r="B2" s="16">
        <v>41579</v>
      </c>
      <c r="C2" s="10">
        <v>314</v>
      </c>
    </row>
    <row r="3" spans="1:3" x14ac:dyDescent="0.25">
      <c r="B3" s="16">
        <v>41586</v>
      </c>
      <c r="C3" s="10">
        <v>314</v>
      </c>
    </row>
    <row r="4" spans="1:3" x14ac:dyDescent="0.25">
      <c r="B4" s="16">
        <v>41593</v>
      </c>
      <c r="C4" s="10">
        <v>314</v>
      </c>
    </row>
    <row r="5" spans="1:3" x14ac:dyDescent="0.25">
      <c r="B5" s="16">
        <v>41600</v>
      </c>
      <c r="C5" s="10">
        <v>329.69</v>
      </c>
    </row>
    <row r="6" spans="1:3" x14ac:dyDescent="0.25">
      <c r="B6" s="16">
        <v>41604</v>
      </c>
      <c r="C6" s="10">
        <v>314</v>
      </c>
    </row>
    <row r="7" spans="1:3" x14ac:dyDescent="0.25">
      <c r="B7" s="16">
        <v>41614</v>
      </c>
      <c r="C7" s="10">
        <v>376.79</v>
      </c>
    </row>
    <row r="9" spans="1:3" x14ac:dyDescent="0.25">
      <c r="C9" s="10">
        <f>SUBTOTAL(9,C2:C8)</f>
        <v>1962.48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 Yield Transactions</vt:lpstr>
      <vt:lpstr>Owed</vt:lpstr>
      <vt:lpstr>Sheet3</vt:lpstr>
    </vt:vector>
  </TitlesOfParts>
  <Company>Cox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Robert (CCI-Atlanta)</dc:creator>
  <cp:lastModifiedBy>Cook, Robert (CCI-Atlanta)</cp:lastModifiedBy>
  <cp:lastPrinted>2014-01-10T22:25:00Z</cp:lastPrinted>
  <dcterms:created xsi:type="dcterms:W3CDTF">2013-12-04T21:20:44Z</dcterms:created>
  <dcterms:modified xsi:type="dcterms:W3CDTF">2014-01-21T22:47:08Z</dcterms:modified>
</cp:coreProperties>
</file>